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Alvin Quiazon\Downloads\"/>
    </mc:Choice>
  </mc:AlternateContent>
  <xr:revisionPtr revIDLastSave="0" documentId="13_ncr:1_{963E3684-6DFC-4D33-973C-FD54D2A66F1C}" xr6:coauthVersionLast="47" xr6:coauthVersionMax="47" xr10:uidLastSave="{00000000-0000-0000-0000-000000000000}"/>
  <bookViews>
    <workbookView xWindow="28680" yWindow="-1305" windowWidth="29040" windowHeight="15720" xr2:uid="{00000000-000D-0000-FFFF-FFFF00000000}"/>
  </bookViews>
  <sheets>
    <sheet name="Entry Worksheet" sheetId="1" r:id="rId1"/>
    <sheet name="Timeline" sheetId="5" r:id="rId2"/>
    <sheet name="StaticTimeline" sheetId="4" state="hidden" r:id="rId3"/>
    <sheet name="ReferenceData" sheetId="2" state="hidden" r:id="rId4"/>
  </sheets>
  <definedNames>
    <definedName name="_xlnm._FilterDatabase" localSheetId="2" hidden="1">StaticTimeline!$C$10:$J$10</definedName>
    <definedName name="_xlnm._FilterDatabase" localSheetId="1" hidden="1">Timeline!$C$13:$J$72</definedName>
    <definedName name="_xlnm.Print_Area" localSheetId="0">'Entry Worksheet'!$B$2:$J$71</definedName>
    <definedName name="_xlnm.Print_Area" localSheetId="2">StaticTimeline!$A$1:$L$71</definedName>
    <definedName name="_xlnm.Print_Area" localSheetId="1">Timeline!$B$1:$N$72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H17" i="4" s="1"/>
  <c r="H14" i="4"/>
  <c r="H66" i="4"/>
  <c r="D72" i="4"/>
  <c r="L55" i="2"/>
  <c r="L54" i="2"/>
  <c r="L50" i="2"/>
  <c r="H55" i="4" l="1"/>
  <c r="H28" i="4"/>
  <c r="D15" i="5" l="1"/>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E15"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H59" i="4"/>
  <c r="H60" i="4"/>
  <c r="H57" i="4"/>
  <c r="H56" i="4"/>
  <c r="E12" i="4"/>
  <c r="E13" i="4"/>
  <c r="E16" i="5" s="1"/>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12" i="4"/>
  <c r="E9" i="5" l="1"/>
  <c r="J4" i="4"/>
  <c r="L57" i="2" l="1"/>
  <c r="L49" i="2"/>
  <c r="B52" i="2"/>
  <c r="B71" i="1"/>
  <c r="G26" i="5" l="1"/>
  <c r="H26" i="5"/>
  <c r="H64" i="4"/>
  <c r="H67" i="5" s="1"/>
  <c r="H63" i="4"/>
  <c r="H66" i="5" s="1"/>
  <c r="H69" i="5"/>
  <c r="H65" i="4"/>
  <c r="H68" i="5" s="1"/>
  <c r="J62" i="4"/>
  <c r="J63" i="4"/>
  <c r="J64" i="4"/>
  <c r="J65" i="4"/>
  <c r="J66" i="4"/>
  <c r="G65" i="4" l="1"/>
  <c r="G68" i="5" s="1"/>
  <c r="G66" i="4"/>
  <c r="G69" i="5" s="1"/>
  <c r="G63" i="4"/>
  <c r="G66" i="5" s="1"/>
  <c r="G64" i="4"/>
  <c r="G67" i="5" s="1"/>
  <c r="D12" i="4" l="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C52" i="5" l="1"/>
  <c r="D50" i="4"/>
  <c r="D51" i="4" s="1"/>
  <c r="D52" i="4" s="1"/>
  <c r="D53" i="4" s="1"/>
  <c r="D54" i="4" s="1"/>
  <c r="D55" i="4" s="1"/>
  <c r="D56" i="4" s="1"/>
  <c r="D57" i="4" s="1"/>
  <c r="D58" i="4" s="1"/>
  <c r="D59" i="4" s="1"/>
  <c r="D60" i="4" s="1"/>
  <c r="D61" i="4" s="1"/>
  <c r="D62" i="4" s="1"/>
  <c r="C17" i="5"/>
  <c r="D63" i="4" l="1"/>
  <c r="C65" i="5"/>
  <c r="C18" i="5"/>
  <c r="J23" i="4"/>
  <c r="J22" i="4"/>
  <c r="C66" i="5" l="1"/>
  <c r="D64" i="4"/>
  <c r="C19" i="5"/>
  <c r="H29" i="4"/>
  <c r="C67" i="5" l="1"/>
  <c r="D65" i="4"/>
  <c r="C20" i="5"/>
  <c r="J27" i="4"/>
  <c r="D66" i="4" l="1"/>
  <c r="C69" i="5" s="1"/>
  <c r="C68" i="5"/>
  <c r="C21" i="5"/>
  <c r="E11" i="4"/>
  <c r="E14" i="5" s="1"/>
  <c r="C22" i="5" l="1"/>
  <c r="J52" i="4"/>
  <c r="J43" i="4"/>
  <c r="J18" i="4"/>
  <c r="J17" i="4"/>
  <c r="J14" i="4"/>
  <c r="J21" i="4"/>
  <c r="C23" i="5" l="1"/>
  <c r="J28" i="4"/>
  <c r="C24" i="5" l="1"/>
  <c r="C70" i="5"/>
  <c r="C25" i="5" l="1"/>
  <c r="C26" i="5" l="1"/>
  <c r="E8" i="5"/>
  <c r="C27" i="5" l="1"/>
  <c r="A52" i="2"/>
  <c r="B51" i="2" s="1"/>
  <c r="A51" i="2"/>
  <c r="A50" i="2"/>
  <c r="B50" i="2" s="1"/>
  <c r="C14" i="5"/>
  <c r="J61" i="4"/>
  <c r="J60" i="4"/>
  <c r="J59" i="4"/>
  <c r="J58" i="4"/>
  <c r="J57" i="4"/>
  <c r="J56" i="4"/>
  <c r="J55" i="4"/>
  <c r="J54" i="4"/>
  <c r="J53" i="4"/>
  <c r="J51" i="4"/>
  <c r="J50" i="4"/>
  <c r="J48" i="4"/>
  <c r="J47" i="4"/>
  <c r="J45" i="4"/>
  <c r="J44" i="4"/>
  <c r="J42" i="4"/>
  <c r="J41" i="4"/>
  <c r="J40" i="4"/>
  <c r="J39" i="4"/>
  <c r="J38" i="4"/>
  <c r="J36" i="4"/>
  <c r="J35" i="4"/>
  <c r="J34" i="4"/>
  <c r="J33" i="4"/>
  <c r="J32" i="4"/>
  <c r="J31" i="4"/>
  <c r="J30" i="4"/>
  <c r="J29" i="4"/>
  <c r="J26" i="4"/>
  <c r="J25" i="4"/>
  <c r="J24" i="4"/>
  <c r="J16" i="4"/>
  <c r="J12" i="4"/>
  <c r="J15" i="4"/>
  <c r="C11" i="4"/>
  <c r="D14" i="5" s="1"/>
  <c r="C28" i="5" l="1"/>
  <c r="C15" i="5"/>
  <c r="G72" i="4"/>
  <c r="G71" i="5" s="1"/>
  <c r="E73" i="4"/>
  <c r="E72" i="5" s="1"/>
  <c r="E72" i="4"/>
  <c r="E71" i="5" s="1"/>
  <c r="K14" i="2"/>
  <c r="C29" i="5" l="1"/>
  <c r="C16" i="5"/>
  <c r="C30" i="5" l="1"/>
  <c r="J8" i="2"/>
  <c r="E8" i="4" s="1"/>
  <c r="E7" i="5" s="1"/>
  <c r="J5" i="2"/>
  <c r="J3" i="4" s="1"/>
  <c r="J6" i="5" s="1"/>
  <c r="J6" i="2"/>
  <c r="H23" i="4" l="1"/>
  <c r="H24" i="4" s="1"/>
  <c r="H25" i="4" s="1"/>
  <c r="H28" i="5" s="1"/>
  <c r="H49" i="4"/>
  <c r="C31" i="5"/>
  <c r="D13" i="2"/>
  <c r="G23" i="4" l="1"/>
  <c r="G49" i="4"/>
  <c r="G52" i="5" s="1"/>
  <c r="H52" i="5"/>
  <c r="G25" i="4"/>
  <c r="G28" i="5" s="1"/>
  <c r="G24" i="4"/>
  <c r="C32" i="5"/>
  <c r="D5" i="2"/>
  <c r="J7" i="5"/>
  <c r="H11" i="4" l="1"/>
  <c r="H33" i="4"/>
  <c r="J5" i="4"/>
  <c r="K57" i="2"/>
  <c r="K49" i="2"/>
  <c r="H18" i="4"/>
  <c r="C13" i="2"/>
  <c r="H48" i="4"/>
  <c r="H50" i="4" s="1"/>
  <c r="H30" i="4"/>
  <c r="C5" i="2"/>
  <c r="C33" i="5"/>
  <c r="H27" i="4"/>
  <c r="H40" i="4"/>
  <c r="H12" i="4" s="1"/>
  <c r="G12" i="4" s="1"/>
  <c r="H15" i="4"/>
  <c r="H47" i="4"/>
  <c r="H62" i="5"/>
  <c r="H26" i="4"/>
  <c r="G26" i="4" s="1"/>
  <c r="H54" i="4"/>
  <c r="H52" i="4"/>
  <c r="G52" i="4" s="1"/>
  <c r="G29" i="4"/>
  <c r="G14" i="4" l="1"/>
  <c r="G17" i="5" s="1"/>
  <c r="E6" i="2"/>
  <c r="E10" i="2"/>
  <c r="H21" i="2"/>
  <c r="E11" i="2"/>
  <c r="C11" i="2"/>
  <c r="C10" i="2"/>
  <c r="C12" i="2"/>
  <c r="C6" i="2"/>
  <c r="H42" i="4"/>
  <c r="G11" i="4"/>
  <c r="G14" i="5" s="1"/>
  <c r="H14" i="5"/>
  <c r="H34" i="4"/>
  <c r="H37" i="5" s="1"/>
  <c r="G33" i="4"/>
  <c r="H51" i="5"/>
  <c r="C34" i="5"/>
  <c r="H39" i="4"/>
  <c r="H38" i="4"/>
  <c r="G38" i="4" s="1"/>
  <c r="H35" i="4"/>
  <c r="G54" i="4"/>
  <c r="G55" i="4"/>
  <c r="G58" i="5" s="1"/>
  <c r="G30" i="4"/>
  <c r="G27" i="4"/>
  <c r="G30" i="5" s="1"/>
  <c r="H30" i="5"/>
  <c r="H57" i="5"/>
  <c r="H55" i="5"/>
  <c r="G55" i="5"/>
  <c r="H33" i="5"/>
  <c r="H15" i="5"/>
  <c r="G15" i="5"/>
  <c r="H32" i="5"/>
  <c r="G32" i="5"/>
  <c r="H36" i="5"/>
  <c r="H17" i="5"/>
  <c r="H37" i="4" l="1"/>
  <c r="H40" i="5" s="1"/>
  <c r="C35" i="5"/>
  <c r="H43" i="5"/>
  <c r="H36" i="4"/>
  <c r="G36" i="4" s="1"/>
  <c r="G38" i="5" s="1"/>
  <c r="G18" i="4"/>
  <c r="G21" i="5" s="1"/>
  <c r="H21" i="5"/>
  <c r="H42" i="5"/>
  <c r="G39" i="4"/>
  <c r="G40" i="5" s="1"/>
  <c r="H60" i="5"/>
  <c r="G57" i="4"/>
  <c r="G60" i="5" s="1"/>
  <c r="G34" i="4"/>
  <c r="H58" i="5"/>
  <c r="H41" i="5"/>
  <c r="H29" i="5"/>
  <c r="G37" i="4" l="1"/>
  <c r="C36" i="5"/>
  <c r="H39" i="5"/>
  <c r="G40" i="4"/>
  <c r="G43" i="5" s="1"/>
  <c r="G36" i="5"/>
  <c r="G37" i="5"/>
  <c r="G41" i="5"/>
  <c r="G42" i="5"/>
  <c r="G57" i="5"/>
  <c r="C37" i="5" l="1"/>
  <c r="H46" i="4"/>
  <c r="H49" i="5" s="1"/>
  <c r="H27" i="5"/>
  <c r="G35" i="5"/>
  <c r="G29" i="5"/>
  <c r="G15" i="4" l="1"/>
  <c r="H18" i="5"/>
  <c r="C38" i="5"/>
  <c r="G46" i="4"/>
  <c r="G49" i="5" s="1"/>
  <c r="G28" i="4"/>
  <c r="G47" i="4"/>
  <c r="G39" i="5"/>
  <c r="G27" i="5"/>
  <c r="G13" i="4" l="1"/>
  <c r="G16" i="5" s="1"/>
  <c r="C39" i="5"/>
  <c r="G50" i="4"/>
  <c r="G53" i="5" s="1"/>
  <c r="H53" i="5"/>
  <c r="G35" i="4"/>
  <c r="G60" i="4"/>
  <c r="G56" i="4"/>
  <c r="G50" i="5"/>
  <c r="H50" i="5"/>
  <c r="G31" i="5"/>
  <c r="G18" i="5"/>
  <c r="H31" i="5"/>
  <c r="G16" i="4"/>
  <c r="H16" i="5" l="1"/>
  <c r="C40" i="5"/>
  <c r="H38" i="5"/>
  <c r="G63" i="5"/>
  <c r="H63" i="5"/>
  <c r="G59" i="5"/>
  <c r="H59" i="5"/>
  <c r="G19" i="5"/>
  <c r="H19" i="5"/>
  <c r="C41" i="5" l="1"/>
  <c r="C42" i="5" l="1"/>
  <c r="C43" i="5" l="1"/>
  <c r="C44" i="5" l="1"/>
  <c r="C45" i="5" l="1"/>
  <c r="C46" i="5" l="1"/>
  <c r="C47" i="5" l="1"/>
  <c r="C48" i="5" l="1"/>
  <c r="C49" i="5" l="1"/>
  <c r="G59" i="4"/>
  <c r="G62" i="5" s="1"/>
  <c r="C51" i="5" l="1"/>
  <c r="C50" i="5"/>
  <c r="C53" i="5" l="1"/>
  <c r="C54" i="5" l="1"/>
  <c r="C55" i="5" l="1"/>
  <c r="C56" i="5" l="1"/>
  <c r="C57" i="5" l="1"/>
  <c r="C58" i="5" l="1"/>
  <c r="C59" i="5" l="1"/>
  <c r="C60" i="5" l="1"/>
  <c r="C61" i="5" l="1"/>
  <c r="C62" i="5" l="1"/>
  <c r="C63" i="5" l="1"/>
  <c r="C64" i="5" l="1"/>
  <c r="G48" i="4"/>
  <c r="G51" i="5" s="1"/>
  <c r="H20" i="4" l="1"/>
  <c r="G20" i="4" s="1"/>
  <c r="G23" i="5" s="1"/>
  <c r="H23" i="5" l="1"/>
  <c r="H21" i="4" l="1"/>
  <c r="G21" i="4" s="1"/>
  <c r="G24" i="5" s="1"/>
  <c r="H24" i="5" l="1"/>
  <c r="G42" i="4"/>
  <c r="G45" i="5" s="1"/>
  <c r="H45" i="5"/>
  <c r="H22" i="4"/>
  <c r="G22" i="4" s="1"/>
  <c r="G25" i="5" s="1"/>
  <c r="J8" i="5"/>
  <c r="H25" i="5" l="1"/>
  <c r="C7" i="2" l="1"/>
  <c r="C8" i="2"/>
  <c r="C9" i="2"/>
  <c r="K51" i="2"/>
  <c r="K52" i="2"/>
  <c r="K53" i="2"/>
  <c r="D6" i="2" l="1"/>
  <c r="H19" i="4" s="1"/>
  <c r="K55" i="2" s="1"/>
  <c r="G21" i="2"/>
  <c r="D11" i="2"/>
  <c r="D10" i="2"/>
  <c r="H22" i="5" l="1"/>
  <c r="K56" i="2"/>
  <c r="G19" i="4"/>
  <c r="G22" i="5" s="1"/>
  <c r="K50" i="2"/>
  <c r="K54" i="2"/>
  <c r="L51" i="2"/>
  <c r="D7" i="2"/>
  <c r="L56" i="2"/>
  <c r="D12" i="2"/>
  <c r="H58" i="4" l="1"/>
  <c r="H20" i="5"/>
  <c r="L53" i="2"/>
  <c r="D9" i="2"/>
  <c r="L52" i="2"/>
  <c r="D8" i="2"/>
  <c r="G17" i="4" l="1"/>
  <c r="G20" i="5" s="1"/>
  <c r="H31" i="4"/>
  <c r="G31" i="4" s="1"/>
  <c r="H62" i="4"/>
  <c r="H65" i="5" s="1"/>
  <c r="H61" i="4"/>
  <c r="G61" i="4" s="1"/>
  <c r="G64" i="5" s="1"/>
  <c r="H51" i="4"/>
  <c r="H45" i="4"/>
  <c r="H44" i="4"/>
  <c r="H43" i="4"/>
  <c r="H41" i="4"/>
  <c r="H32" i="4"/>
  <c r="H53" i="4"/>
  <c r="G58" i="4"/>
  <c r="G61" i="5" s="1"/>
  <c r="H61" i="5"/>
  <c r="G62" i="4" l="1"/>
  <c r="G65" i="5" s="1"/>
  <c r="H34" i="5"/>
  <c r="G53" i="4"/>
  <c r="G56" i="5" s="1"/>
  <c r="H56" i="5"/>
  <c r="H35" i="5"/>
  <c r="G32" i="4"/>
  <c r="G41" i="4"/>
  <c r="G44" i="5" s="1"/>
  <c r="H44" i="5"/>
  <c r="G43" i="4"/>
  <c r="G46" i="5" s="1"/>
  <c r="H46" i="5"/>
  <c r="G44" i="4"/>
  <c r="G47" i="5" s="1"/>
  <c r="H47" i="5"/>
  <c r="H48" i="5"/>
  <c r="G45" i="4"/>
  <c r="G48" i="5" s="1"/>
  <c r="G51" i="4"/>
  <c r="G54" i="5" s="1"/>
  <c r="H54" i="5"/>
  <c r="H64" i="5"/>
  <c r="G33" i="5"/>
  <c r="G34" i="5"/>
</calcChain>
</file>

<file path=xl/sharedStrings.xml><?xml version="1.0" encoding="utf-8"?>
<sst xmlns="http://schemas.openxmlformats.org/spreadsheetml/2006/main" count="321" uniqueCount="220">
  <si>
    <t>Acceptance Date</t>
  </si>
  <si>
    <t>Closing Date</t>
  </si>
  <si>
    <t>Contingency</t>
  </si>
  <si>
    <t>Due Date</t>
  </si>
  <si>
    <t>Days per Contract</t>
  </si>
  <si>
    <t>After Acceptance</t>
  </si>
  <si>
    <t>Additional Deposit</t>
  </si>
  <si>
    <t>F-2</t>
  </si>
  <si>
    <t>F-3(a)</t>
  </si>
  <si>
    <t>Buyer’s Conveyance Tax Change</t>
  </si>
  <si>
    <t>F-11</t>
  </si>
  <si>
    <t>Possession</t>
  </si>
  <si>
    <t>G-1</t>
  </si>
  <si>
    <t>Preliminary Title Report Review Period</t>
  </si>
  <si>
    <t>G-2(b)</t>
  </si>
  <si>
    <t>Seller Cures Title Defects</t>
  </si>
  <si>
    <t>G-3</t>
  </si>
  <si>
    <t>Buyer’s Title and Tenancy</t>
  </si>
  <si>
    <t>Buyer’s Verification of Cash Funds</t>
  </si>
  <si>
    <t>H-4(a)</t>
  </si>
  <si>
    <t>H-4(b)</t>
  </si>
  <si>
    <t>H-4(c)</t>
  </si>
  <si>
    <t>Seller’s Delivery of Disclosure Statement</t>
  </si>
  <si>
    <t>I-2</t>
  </si>
  <si>
    <t>After Discovery</t>
  </si>
  <si>
    <t>I-4(a)</t>
  </si>
  <si>
    <t>I-4(b)</t>
  </si>
  <si>
    <t>Inaccurate Disclosure: Buyer may rescind Purchase Contract</t>
  </si>
  <si>
    <t xml:space="preserve">J-1 </t>
  </si>
  <si>
    <t>Buyer to Complete and Approve Home Inspection</t>
  </si>
  <si>
    <t>J-3</t>
  </si>
  <si>
    <t>After Closing</t>
  </si>
  <si>
    <t>J-8</t>
  </si>
  <si>
    <t>Seller’s Removal of Items</t>
  </si>
  <si>
    <t xml:space="preserve">J-9 </t>
  </si>
  <si>
    <t>Seller to Clean</t>
  </si>
  <si>
    <t>J-10</t>
  </si>
  <si>
    <t>K-1</t>
  </si>
  <si>
    <t>Staking</t>
  </si>
  <si>
    <t>K-2</t>
  </si>
  <si>
    <t>Survey</t>
  </si>
  <si>
    <t>Selection of Termite Inspector</t>
  </si>
  <si>
    <t>Seller Provides Condo/Association Documents</t>
  </si>
  <si>
    <t>Buyer’s Written Acknowledgement of Documents</t>
  </si>
  <si>
    <t>After Receipt of Docs</t>
  </si>
  <si>
    <t>After Electing Termination</t>
  </si>
  <si>
    <t>Seller Provides Rental Documents</t>
  </si>
  <si>
    <t>P-1</t>
  </si>
  <si>
    <t>Seller’s completion of HARPTA certificate</t>
  </si>
  <si>
    <t>P-2</t>
  </si>
  <si>
    <t>Seller’s completion of FIRPTA certificate</t>
  </si>
  <si>
    <t>Date per Contract</t>
  </si>
  <si>
    <t>Contract Reference</t>
  </si>
  <si>
    <t>Extension of Closing Date</t>
  </si>
  <si>
    <t>H-2(a)</t>
  </si>
  <si>
    <t>Buyer to Complete Final Walk Through</t>
  </si>
  <si>
    <t>Seller Failure to Complete of Repairs/Funds Held</t>
  </si>
  <si>
    <t>After Receipt of Rental Docs</t>
  </si>
  <si>
    <t>Completed Date</t>
  </si>
  <si>
    <t>Contract Reference Date</t>
  </si>
  <si>
    <t>Light Blue = Fill in Information</t>
  </si>
  <si>
    <t>Flags</t>
  </si>
  <si>
    <t xml:space="preserve">Property Address: </t>
  </si>
  <si>
    <t>Property Address:</t>
  </si>
  <si>
    <t>This tab is used for Reference Data</t>
  </si>
  <si>
    <t>Messages</t>
  </si>
  <si>
    <t>Name of Entry Worksheet</t>
  </si>
  <si>
    <t>Entry Worksheet</t>
  </si>
  <si>
    <t>Contract Reference Date Missing</t>
  </si>
  <si>
    <t>Acceptance Date Missing</t>
  </si>
  <si>
    <t>Extend Closing Date</t>
  </si>
  <si>
    <t>Yes</t>
  </si>
  <si>
    <t>No</t>
  </si>
  <si>
    <t>Generic Options</t>
  </si>
  <si>
    <t>Property Address Missing</t>
  </si>
  <si>
    <t>Clarification on Days per Contract</t>
  </si>
  <si>
    <t>New Year's Day</t>
  </si>
  <si>
    <t>President's Day</t>
  </si>
  <si>
    <t>Memorial Day</t>
  </si>
  <si>
    <t>Independence Day</t>
  </si>
  <si>
    <t>Labor Day</t>
  </si>
  <si>
    <t>Veteran's Day</t>
  </si>
  <si>
    <t>Thanksgiving Day</t>
  </si>
  <si>
    <t>Christmas</t>
  </si>
  <si>
    <t>Fill out Fields</t>
  </si>
  <si>
    <t xml:space="preserve"> on Entry Worksheet</t>
  </si>
  <si>
    <t xml:space="preserve"> or remove invalid entry</t>
  </si>
  <si>
    <t>Light Blue = Optional - Will be Calculated</t>
  </si>
  <si>
    <r>
      <rPr>
        <b/>
        <sz val="10"/>
        <color theme="0"/>
        <rFont val="Arial"/>
        <family val="2"/>
      </rPr>
      <t xml:space="preserve">INSTRUCTIONS:  </t>
    </r>
    <r>
      <rPr>
        <sz val="10"/>
        <color theme="0"/>
        <rFont val="Arial"/>
        <family val="2"/>
      </rPr>
      <t xml:space="preserve">Enter purchase contract info on this tab.  Optional fields will be calculated automatically. View result on </t>
    </r>
    <r>
      <rPr>
        <b/>
        <sz val="10"/>
        <color theme="0"/>
        <rFont val="Arial"/>
        <family val="2"/>
      </rPr>
      <t>Timeline Tab.</t>
    </r>
  </si>
  <si>
    <t>*</t>
  </si>
  <si>
    <t>COLOR CODES:</t>
  </si>
  <si>
    <t>Dark Grey = Already on Contract</t>
  </si>
  <si>
    <t>Light Orange = Required</t>
  </si>
  <si>
    <t>Not Applicable/Not Filled</t>
  </si>
  <si>
    <t xml:space="preserve">#Requires </t>
  </si>
  <si>
    <t>Fill out Completed Date</t>
  </si>
  <si>
    <t xml:space="preserve"> for </t>
  </si>
  <si>
    <t xml:space="preserve"> to be filled out with a valid date</t>
  </si>
  <si>
    <t>&gt;below cell is a delimiter</t>
  </si>
  <si>
    <t xml:space="preserve"> </t>
  </si>
  <si>
    <t xml:space="preserve">#Complete </t>
  </si>
  <si>
    <t>+</t>
  </si>
  <si>
    <t>Features:</t>
  </si>
  <si>
    <t>* Shows days that fall on weekends or Holidays</t>
  </si>
  <si>
    <t>* Recalculates Closing Date for days the BOC is closed</t>
  </si>
  <si>
    <t>Extended Closing Date error</t>
  </si>
  <si>
    <t>(Values in first column must be in ascending order for approximate matches)</t>
  </si>
  <si>
    <t>&lt;Cell to the left intentionally left blank</t>
  </si>
  <si>
    <t>Prior to Scheduled Closing Date</t>
  </si>
  <si>
    <t>* Recalculates dates that are based on Closing Date if the Closing Date is extended and "Prior to Closing" is selected</t>
  </si>
  <si>
    <t>After Scheduled Closing Date</t>
  </si>
  <si>
    <t>Closing Date will be moved due to BOC closure</t>
  </si>
  <si>
    <t>After Buyer's Receipt of Preliminary Title Report</t>
  </si>
  <si>
    <t>Not Entered</t>
  </si>
  <si>
    <t>o</t>
  </si>
  <si>
    <t>Date is an estimate based on last day possible</t>
  </si>
  <si>
    <t>After Receipt of Defect from the Preliminary Title Report</t>
  </si>
  <si>
    <t xml:space="preserve"> or turn off extended closing date</t>
  </si>
  <si>
    <t>* Updates itself as you enter in Completed Dates for contingencies</t>
  </si>
  <si>
    <t>* Calculates fields that are already built into the contract</t>
  </si>
  <si>
    <t>Martin Luther King Jr. Day</t>
  </si>
  <si>
    <t>Prince Kuhio Day</t>
  </si>
  <si>
    <t>Good Friday</t>
  </si>
  <si>
    <t>King Kamehameha Day</t>
  </si>
  <si>
    <t>Statehood Day</t>
  </si>
  <si>
    <t>IGNORE THIS TAB</t>
  </si>
  <si>
    <t>Sort Order</t>
  </si>
  <si>
    <t>S</t>
  </si>
  <si>
    <t>Clarification Types (See Normal Options Below)</t>
  </si>
  <si>
    <t>Normal Options (See Clarification Types Above):</t>
  </si>
  <si>
    <t>Escrow #:</t>
  </si>
  <si>
    <t>COLOR CODES</t>
  </si>
  <si>
    <t>Escrow Officer/Assoc:</t>
  </si>
  <si>
    <t>Date is a Weekend or State Holiday</t>
  </si>
  <si>
    <t>Short Disclaimer</t>
  </si>
  <si>
    <t>Long Disclaimer</t>
  </si>
  <si>
    <t>Use of this timeline is subject to the terms and conditions of the Disclaimer on which access to the software was made available.</t>
  </si>
  <si>
    <t>Original Date (only used for ext Closing)</t>
  </si>
  <si>
    <t>Actual Date</t>
  </si>
  <si>
    <t xml:space="preserve"> Timeline</t>
  </si>
  <si>
    <t xml:space="preserve">Initial Deposit - Check </t>
  </si>
  <si>
    <t>Initial Deposit - Wire</t>
  </si>
  <si>
    <t>C-2</t>
  </si>
  <si>
    <t>B-1</t>
  </si>
  <si>
    <t>G-2(c)</t>
  </si>
  <si>
    <t>After Receipt of Verificatiion</t>
  </si>
  <si>
    <t>Buyer's Delivery of Pre-Qualification Letter</t>
  </si>
  <si>
    <t xml:space="preserve">Buyer's Delivery Satisfaction Conditions </t>
  </si>
  <si>
    <t xml:space="preserve">Seller's Delivery of Amended Disclosure Statement </t>
  </si>
  <si>
    <t xml:space="preserve">Delivery of Preliminary Title Report </t>
  </si>
  <si>
    <t>Buyer's Evidence of Obtaining Cash Funds</t>
  </si>
  <si>
    <t xml:space="preserve">Inaccurate Amended Disclosure: Buyer May Rescind Purchase Contract </t>
  </si>
  <si>
    <t>After Receipt of Disclosure Statement</t>
  </si>
  <si>
    <t xml:space="preserve">After Receipt of Amended Disclosure Statement </t>
  </si>
  <si>
    <t>J-4</t>
  </si>
  <si>
    <t xml:space="preserve">Funds Disbursed to Buyer for Treatment </t>
  </si>
  <si>
    <t>K-3(b)</t>
  </si>
  <si>
    <t xml:space="preserve">Seller Orders and Delivers Termite Inspection </t>
  </si>
  <si>
    <t>M-1(d)</t>
  </si>
  <si>
    <t>M-1 (d)</t>
  </si>
  <si>
    <t>M-1(e)</t>
  </si>
  <si>
    <t>M-1(f)</t>
  </si>
  <si>
    <t xml:space="preserve">Buyer's May Rescind: Return Docs or Reimburse Seller </t>
  </si>
  <si>
    <t>At Closing</t>
  </si>
  <si>
    <t>Buyer's Recind after Amended of Seller's Disclosure</t>
  </si>
  <si>
    <t xml:space="preserve">At the Opening </t>
  </si>
  <si>
    <t>I-3(a)</t>
  </si>
  <si>
    <t>I-3(b)</t>
  </si>
  <si>
    <t>I-3(c)</t>
  </si>
  <si>
    <t xml:space="preserve">         </t>
  </si>
  <si>
    <t xml:space="preserve">Initial Deposit </t>
  </si>
  <si>
    <t xml:space="preserve">Additional </t>
  </si>
  <si>
    <t>Buyer Name</t>
  </si>
  <si>
    <t xml:space="preserve">Seller Name </t>
  </si>
  <si>
    <t>Note</t>
  </si>
  <si>
    <t xml:space="preserve">All Funds due to Escrow no later than </t>
  </si>
  <si>
    <t>Seller to Provide Previous Survey</t>
  </si>
  <si>
    <t>Q-1</t>
  </si>
  <si>
    <t>Q-2</t>
  </si>
  <si>
    <t>Q-3</t>
  </si>
  <si>
    <t>Q-4</t>
  </si>
  <si>
    <t>Promptly</t>
  </si>
  <si>
    <t xml:space="preserve">Seller to Provide Previous Survey </t>
  </si>
  <si>
    <t>Discover's Day</t>
  </si>
  <si>
    <t>TG Holidays</t>
  </si>
  <si>
    <t>BOC Holidays</t>
  </si>
  <si>
    <t>Light Green = Dropdown Required</t>
  </si>
  <si>
    <t>After Acceptance of J-1</t>
  </si>
  <si>
    <t xml:space="preserve">After Receipt </t>
  </si>
  <si>
    <t>I-1(b)</t>
  </si>
  <si>
    <t xml:space="preserve">After Acceptance </t>
  </si>
  <si>
    <t>E-3(b)</t>
  </si>
  <si>
    <t>E-3(c)</t>
  </si>
  <si>
    <t>E-5(b)</t>
  </si>
  <si>
    <t>E-5(c)</t>
  </si>
  <si>
    <t>F-7(a)</t>
  </si>
  <si>
    <t>Initial Ernest Money</t>
  </si>
  <si>
    <t xml:space="preserve">Inclusion of Furnishings </t>
  </si>
  <si>
    <t>Buyer May Terminate</t>
  </si>
  <si>
    <t xml:space="preserve">Inclusion of Photovoltaic Systems </t>
  </si>
  <si>
    <t>H-1(b)</t>
  </si>
  <si>
    <t xml:space="preserve">Seller May Terminate </t>
  </si>
  <si>
    <t>Buyer's Delivery of Conditional Loan Approval Letter</t>
  </si>
  <si>
    <t>Buyer Provide Written Acknowlegement for I-1 or I-2</t>
  </si>
  <si>
    <t xml:space="preserve">Buyer May Rescind </t>
  </si>
  <si>
    <t>Animal Related Treatment</t>
  </si>
  <si>
    <t>K-3(a)</t>
  </si>
  <si>
    <t xml:space="preserve">Seller to Partially or Totally Remove Encroachment </t>
  </si>
  <si>
    <t>Prior to Closing Date</t>
  </si>
  <si>
    <t>L-2(a)</t>
  </si>
  <si>
    <t>L-2(b)</t>
  </si>
  <si>
    <t>M-3</t>
  </si>
  <si>
    <t xml:space="preserve">Seller to Provide any Amendments, Modification, etc. </t>
  </si>
  <si>
    <t>N-2(a)</t>
  </si>
  <si>
    <t>N-2(b)</t>
  </si>
  <si>
    <t>After Closing Date</t>
  </si>
  <si>
    <t xml:space="preserve">Prior to Closing Date </t>
  </si>
  <si>
    <t xml:space="preserve">After to Closing </t>
  </si>
  <si>
    <t>Version 2024-10-3.01</t>
  </si>
  <si>
    <t xml:space="preserve">This tool is provided for your convenience and is based on the standard form of HAR® Purchase Contract released on 8/2024  and available data at the time of development.  It is a template designed only to assist the user, and this software is provided “as is” and any expressed or implied warranties, including, but not limited to, the implied warranties of merchantability or fitness for any particular purpose are disclaimed.  In no event shall the developers or distributors be liable for any direct, indirect, incidental, special, exemplary, or consequential damages however caused or on any theory of liability arising in any way out of the use of this software. Further, we are not responsible for any errors or omissions by the user of this software, and since dates may change or the terms of a particular contract may vary from the standard form, the user is responsible to double check to ensure that the results are accurate.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</si>
</sst>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6">
    <font>
      <sz val="11"/>
      <color theme="1"/>
      <name val="Calibri"/>
      <family val="2"/>
      <scheme val="minor"/>
    </font>
    <font>
      <b/>
      <sz val="11"/>
      <color theme="1"/>
      <name val="Calibri"/>
      <family val="2"/>
      <scheme val="minor"/>
    </font>
    <font>
      <b/>
      <sz val="18"/>
      <color theme="3"/>
      <name val="Cambria"/>
      <family val="2"/>
      <scheme val="major"/>
    </font>
    <font>
      <b/>
      <sz val="30"/>
      <color theme="0"/>
      <name val="Mercury Display"/>
      <family val="3"/>
    </font>
    <font>
      <b/>
      <sz val="14"/>
      <color theme="3"/>
      <name val="Arial Narrow"/>
      <family val="2"/>
    </font>
    <font>
      <sz val="12"/>
      <color theme="1"/>
      <name val="Arial Narrow"/>
      <family val="2"/>
    </font>
    <font>
      <b/>
      <sz val="12"/>
      <color theme="1"/>
      <name val="Arial Narrow"/>
      <family val="2"/>
    </font>
    <font>
      <sz val="12"/>
      <color theme="0"/>
      <name val="Arial Narrow"/>
      <family val="2"/>
    </font>
    <font>
      <sz val="14"/>
      <color theme="1"/>
      <name val="Arial Narrow"/>
      <family val="2"/>
    </font>
    <font>
      <sz val="30"/>
      <color theme="0"/>
      <name val="Mercury Display"/>
      <family val="3"/>
    </font>
    <font>
      <sz val="12"/>
      <name val="Arial Narrow"/>
      <family val="2"/>
    </font>
    <font>
      <sz val="10"/>
      <color theme="0"/>
      <name val="Arial Narrow"/>
      <family val="2"/>
    </font>
    <font>
      <b/>
      <u/>
      <sz val="11"/>
      <color theme="1"/>
      <name val="Calibri"/>
      <family val="2"/>
      <scheme val="minor"/>
    </font>
    <font>
      <sz val="10"/>
      <color theme="0"/>
      <name val="Arial"/>
      <family val="2"/>
    </font>
    <font>
      <b/>
      <sz val="10"/>
      <color theme="0"/>
      <name val="Arial"/>
      <family val="2"/>
    </font>
    <font>
      <i/>
      <sz val="11"/>
      <color theme="1"/>
      <name val="Calibri"/>
      <family val="2"/>
      <scheme val="minor"/>
    </font>
    <font>
      <sz val="11"/>
      <color theme="0"/>
      <name val="Calibri"/>
      <family val="2"/>
      <scheme val="minor"/>
    </font>
    <font>
      <sz val="10.5"/>
      <color theme="1"/>
      <name val="Arial Narrow"/>
      <family val="2"/>
    </font>
    <font>
      <sz val="11"/>
      <color theme="1"/>
      <name val="Arial Narrow"/>
      <family val="2"/>
    </font>
    <font>
      <b/>
      <sz val="30"/>
      <color theme="0"/>
      <name val="Arial"/>
      <family val="2"/>
    </font>
    <font>
      <b/>
      <sz val="28"/>
      <color theme="0"/>
      <name val="Arial"/>
      <family val="2"/>
    </font>
    <font>
      <sz val="28"/>
      <color theme="0"/>
      <name val="Arial"/>
      <family val="2"/>
    </font>
    <font>
      <b/>
      <sz val="11"/>
      <color theme="1"/>
      <name val="Arial Narrow"/>
      <family val="2"/>
    </font>
    <font>
      <sz val="11"/>
      <color rgb="FF006100"/>
      <name val="Calibri"/>
      <family val="2"/>
      <scheme val="minor"/>
    </font>
    <font>
      <b/>
      <sz val="14"/>
      <color rgb="FF004F6F"/>
      <name val="Arial Narrow"/>
      <family val="2"/>
    </font>
    <font>
      <sz val="12"/>
      <color rgb="FF004F6F"/>
      <name val="Arial Narrow"/>
      <family val="2"/>
    </font>
  </fonts>
  <fills count="15">
    <fill>
      <patternFill patternType="none"/>
    </fill>
    <fill>
      <patternFill patternType="gray125"/>
    </fill>
    <fill>
      <patternFill patternType="lightUp"/>
    </fill>
    <fill>
      <patternFill patternType="solid">
        <fgColor theme="8" tint="0.79998168889431442"/>
        <bgColor indexed="64"/>
      </patternFill>
    </fill>
    <fill>
      <patternFill patternType="solid">
        <fgColor rgb="FF005DAA"/>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lightUp">
        <bgColor theme="0" tint="-0.499984740745262"/>
      </patternFill>
    </fill>
    <fill>
      <patternFill patternType="solid">
        <fgColor theme="9" tint="0.59999389629810485"/>
        <bgColor indexed="64"/>
      </patternFill>
    </fill>
    <fill>
      <patternFill patternType="solid">
        <fgColor rgb="FFC6EFCE"/>
      </patternFill>
    </fill>
    <fill>
      <patternFill patternType="solid">
        <fgColor rgb="FF004F6F"/>
        <bgColor indexed="64"/>
      </patternFill>
    </fill>
    <fill>
      <patternFill patternType="solid">
        <fgColor rgb="FFDAE9EB"/>
        <bgColor indexed="64"/>
      </patternFill>
    </fill>
    <fill>
      <patternFill patternType="solid">
        <fgColor rgb="FFD6DAC8"/>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ck">
        <color theme="0" tint="-0.499984740745262"/>
      </bottom>
      <diagonal/>
    </border>
    <border>
      <left style="thin">
        <color theme="0" tint="-0.499984740745262"/>
      </left>
      <right/>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medium">
        <color theme="0" tint="-0.499984740745262"/>
      </bottom>
      <diagonal/>
    </border>
    <border>
      <left style="thin">
        <color theme="0" tint="-0.499984740745262"/>
      </left>
      <right style="thin">
        <color theme="0" tint="-0.499984740745262"/>
      </right>
      <top style="medium">
        <color indexed="64"/>
      </top>
      <bottom style="medium">
        <color theme="0" tint="-0.499984740745262"/>
      </bottom>
      <diagonal/>
    </border>
    <border>
      <left style="thin">
        <color theme="0" tint="-0.499984740745262"/>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style="thin">
        <color theme="0" tint="-0.499984740745262"/>
      </right>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theme="0" tint="-0.499984740745262"/>
      </left>
      <right/>
      <top/>
      <bottom/>
      <diagonal/>
    </border>
    <border>
      <left/>
      <right style="thin">
        <color theme="0" tint="-0.499984740745262"/>
      </right>
      <top style="medium">
        <color indexed="64"/>
      </top>
      <bottom style="medium">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ck">
        <color theme="0" tint="-0.4999847407452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theme="0" tint="-0.499984740745262"/>
      </left>
      <right style="thin">
        <color theme="0" tint="-0.499984740745262"/>
      </right>
      <top style="medium">
        <color theme="0" tint="-0.499984740745262"/>
      </top>
      <bottom style="thick">
        <color theme="0" tint="-0.499984740745262"/>
      </bottom>
      <diagonal/>
    </border>
    <border>
      <left style="thin">
        <color theme="0" tint="-0.499984740745262"/>
      </left>
      <right style="medium">
        <color theme="0" tint="-0.499984740745262"/>
      </right>
      <top style="medium">
        <color theme="0" tint="-0.499984740745262"/>
      </top>
      <bottom style="thick">
        <color theme="0" tint="-0.499984740745262"/>
      </bottom>
      <diagonal/>
    </border>
    <border>
      <left/>
      <right/>
      <top/>
      <bottom style="thin">
        <color indexed="64"/>
      </bottom>
      <diagonal/>
    </border>
    <border>
      <left/>
      <right style="thin">
        <color indexed="64"/>
      </right>
      <top style="thin">
        <color indexed="64"/>
      </top>
      <bottom style="thin">
        <color indexed="64"/>
      </bottom>
      <diagonal/>
    </border>
    <border>
      <left style="thin">
        <color rgb="FF004F6F"/>
      </left>
      <right style="thin">
        <color rgb="FF004F6F"/>
      </right>
      <top style="thin">
        <color rgb="FF004F6F"/>
      </top>
      <bottom style="thin">
        <color indexed="64"/>
      </bottom>
      <diagonal/>
    </border>
    <border>
      <left style="thin">
        <color rgb="FF004F6F"/>
      </left>
      <right/>
      <top/>
      <bottom style="thin">
        <color indexed="64"/>
      </bottom>
      <diagonal/>
    </border>
    <border>
      <left style="medium">
        <color rgb="FF004F6F"/>
      </left>
      <right style="medium">
        <color rgb="FF004F6F"/>
      </right>
      <top style="medium">
        <color theme="0" tint="-0.499984740745262"/>
      </top>
      <bottom style="medium">
        <color rgb="FF004F6F"/>
      </bottom>
      <diagonal/>
    </border>
    <border>
      <left/>
      <right style="medium">
        <color rgb="FF004F6F"/>
      </right>
      <top style="medium">
        <color rgb="FF004F6F"/>
      </top>
      <bottom style="medium">
        <color theme="0" tint="-0.499984740745262"/>
      </bottom>
      <diagonal/>
    </border>
    <border>
      <left style="thin">
        <color rgb="FF004F6F"/>
      </left>
      <right style="medium">
        <color rgb="FF004F6F"/>
      </right>
      <top style="medium">
        <color rgb="FF004F6F"/>
      </top>
      <bottom style="medium">
        <color theme="0" tint="-0.499984740745262"/>
      </bottom>
      <diagonal/>
    </border>
    <border>
      <left style="thin">
        <color rgb="FF004F6F"/>
      </left>
      <right style="medium">
        <color rgb="FF004F6F"/>
      </right>
      <top/>
      <bottom style="thin">
        <color rgb="FF004F6F"/>
      </bottom>
      <diagonal/>
    </border>
    <border>
      <left style="thin">
        <color rgb="FF004F6F"/>
      </left>
      <right style="thin">
        <color rgb="FF004F6F"/>
      </right>
      <top/>
      <bottom/>
      <diagonal/>
    </border>
    <border>
      <left style="medium">
        <color rgb="FF004F6F"/>
      </left>
      <right/>
      <top style="medium">
        <color rgb="FF004F6F"/>
      </top>
      <bottom/>
      <diagonal/>
    </border>
    <border>
      <left/>
      <right/>
      <top style="medium">
        <color rgb="FF004F6F"/>
      </top>
      <bottom/>
      <diagonal/>
    </border>
    <border>
      <left style="thin">
        <color rgb="FF004F6F"/>
      </left>
      <right/>
      <top style="medium">
        <color rgb="FF004F6F"/>
      </top>
      <bottom/>
      <diagonal/>
    </border>
    <border>
      <left/>
      <right style="medium">
        <color rgb="FF004F6F"/>
      </right>
      <top style="medium">
        <color rgb="FF004F6F"/>
      </top>
      <bottom/>
      <diagonal/>
    </border>
    <border>
      <left style="medium">
        <color rgb="FF004F6F"/>
      </left>
      <right/>
      <top/>
      <bottom/>
      <diagonal/>
    </border>
    <border>
      <left/>
      <right style="medium">
        <color rgb="FF004F6F"/>
      </right>
      <top/>
      <bottom/>
      <diagonal/>
    </border>
    <border>
      <left style="medium">
        <color rgb="FF004F6F"/>
      </left>
      <right/>
      <top/>
      <bottom style="medium">
        <color rgb="FF004F6F"/>
      </bottom>
      <diagonal/>
    </border>
    <border>
      <left/>
      <right style="medium">
        <color rgb="FF004F6F"/>
      </right>
      <top/>
      <bottom style="medium">
        <color rgb="FF004F6F"/>
      </bottom>
      <diagonal/>
    </border>
    <border>
      <left/>
      <right/>
      <top/>
      <bottom style="medium">
        <color rgb="FF004F6F"/>
      </bottom>
      <diagonal/>
    </border>
    <border>
      <left style="medium">
        <color rgb="FF004F6F"/>
      </left>
      <right style="thin">
        <color theme="0" tint="-0.499984740745262"/>
      </right>
      <top style="medium">
        <color rgb="FF004F6F"/>
      </top>
      <bottom style="thin">
        <color theme="0" tint="-0.499984740745262"/>
      </bottom>
      <diagonal/>
    </border>
    <border>
      <left style="thin">
        <color theme="0" tint="-0.499984740745262"/>
      </left>
      <right style="thin">
        <color theme="0" tint="-0.499984740745262"/>
      </right>
      <top style="medium">
        <color rgb="FF004F6F"/>
      </top>
      <bottom style="thin">
        <color theme="0" tint="-0.499984740745262"/>
      </bottom>
      <diagonal/>
    </border>
    <border>
      <left style="thin">
        <color theme="0" tint="-0.499984740745262"/>
      </left>
      <right/>
      <top style="medium">
        <color rgb="FF004F6F"/>
      </top>
      <bottom style="medium">
        <color theme="0" tint="-0.499984740745262"/>
      </bottom>
      <diagonal/>
    </border>
    <border>
      <left style="thin">
        <color theme="0" tint="-0.499984740745262"/>
      </left>
      <right style="thin">
        <color theme="0" tint="-0.499984740745262"/>
      </right>
      <top style="medium">
        <color rgb="FF004F6F"/>
      </top>
      <bottom style="medium">
        <color theme="0" tint="-0.499984740745262"/>
      </bottom>
      <diagonal/>
    </border>
    <border>
      <left/>
      <right/>
      <top style="medium">
        <color rgb="FF004F6F"/>
      </top>
      <bottom style="medium">
        <color theme="0" tint="-0.499984740745262"/>
      </bottom>
      <diagonal/>
    </border>
    <border>
      <left style="medium">
        <color rgb="FF004F6F"/>
      </left>
      <right style="thin">
        <color theme="0" tint="-0.499984740745262"/>
      </right>
      <top style="thin">
        <color theme="0" tint="-0.499984740745262"/>
      </top>
      <bottom style="thin">
        <color theme="0" tint="-0.499984740745262"/>
      </bottom>
      <diagonal/>
    </border>
    <border>
      <left/>
      <right style="medium">
        <color rgb="FF004F6F"/>
      </right>
      <top/>
      <bottom style="thin">
        <color theme="0" tint="-0.499984740745262"/>
      </bottom>
      <diagonal/>
    </border>
    <border>
      <left/>
      <right style="medium">
        <color rgb="FF004F6F"/>
      </right>
      <top style="thin">
        <color theme="0" tint="-0.499984740745262"/>
      </top>
      <bottom style="thin">
        <color theme="0" tint="-0.499984740745262"/>
      </bottom>
      <diagonal/>
    </border>
    <border>
      <left style="medium">
        <color rgb="FF004F6F"/>
      </left>
      <right/>
      <top style="medium">
        <color rgb="FF005DAA"/>
      </top>
      <bottom/>
      <diagonal/>
    </border>
    <border>
      <left style="medium">
        <color rgb="FF004F6F"/>
      </left>
      <right/>
      <top style="medium">
        <color rgb="FF004F6F"/>
      </top>
      <bottom style="medium">
        <color theme="0" tint="-0.499984740745262"/>
      </bottom>
      <diagonal/>
    </border>
    <border>
      <left style="medium">
        <color rgb="FF004F6F"/>
      </left>
      <right/>
      <top style="medium">
        <color theme="0" tint="-0.499984740745262"/>
      </top>
      <bottom style="thin">
        <color theme="0" tint="-0.499984740745262"/>
      </bottom>
      <diagonal/>
    </border>
    <border>
      <left/>
      <right style="medium">
        <color rgb="FF004F6F"/>
      </right>
      <top style="medium">
        <color theme="0" tint="-0.499984740745262"/>
      </top>
      <bottom style="thin">
        <color theme="0" tint="-0.499984740745262"/>
      </bottom>
      <diagonal/>
    </border>
    <border>
      <left style="medium">
        <color rgb="FF004F6F"/>
      </left>
      <right/>
      <top style="thin">
        <color theme="0" tint="-0.499984740745262"/>
      </top>
      <bottom style="thin">
        <color theme="0" tint="-0.499984740745262"/>
      </bottom>
      <diagonal/>
    </border>
    <border>
      <left style="medium">
        <color rgb="FF004F6F"/>
      </left>
      <right/>
      <top style="thin">
        <color theme="0" tint="-0.499984740745262"/>
      </top>
      <bottom/>
      <diagonal/>
    </border>
    <border>
      <left/>
      <right style="medium">
        <color rgb="FF004F6F"/>
      </right>
      <top style="thin">
        <color theme="0" tint="-0.499984740745262"/>
      </top>
      <bottom/>
      <diagonal/>
    </border>
    <border>
      <left style="medium">
        <color rgb="FF004F6F"/>
      </left>
      <right/>
      <top style="thin">
        <color indexed="64"/>
      </top>
      <bottom style="medium">
        <color rgb="FF004F6F"/>
      </bottom>
      <diagonal/>
    </border>
    <border>
      <left/>
      <right style="medium">
        <color rgb="FF004F6F"/>
      </right>
      <top style="thin">
        <color indexed="64"/>
      </top>
      <bottom style="medium">
        <color rgb="FF004F6F"/>
      </bottom>
      <diagonal/>
    </border>
    <border>
      <left style="thin">
        <color theme="0" tint="-0.499984740745262"/>
      </left>
      <right style="thin">
        <color theme="0" tint="-0.499984740745262"/>
      </right>
      <top style="thin">
        <color theme="0" tint="-0.499984740745262"/>
      </top>
      <bottom/>
      <diagonal/>
    </border>
  </borders>
  <cellStyleXfs count="3">
    <xf numFmtId="0" fontId="0" fillId="0" borderId="0"/>
    <xf numFmtId="0" fontId="2" fillId="0" borderId="0" applyNumberFormat="0" applyFill="0" applyBorder="0" applyAlignment="0" applyProtection="0"/>
    <xf numFmtId="0" fontId="23" fillId="11" borderId="0" applyNumberFormat="0" applyBorder="0" applyAlignment="0" applyProtection="0"/>
  </cellStyleXfs>
  <cellXfs count="267">
    <xf numFmtId="0" fontId="0" fillId="0" borderId="0" xfId="0"/>
    <xf numFmtId="0" fontId="1"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5" fillId="0" borderId="0" xfId="0" applyFont="1"/>
    <xf numFmtId="0" fontId="5" fillId="0" borderId="0" xfId="0" applyFont="1" applyAlignment="1">
      <alignment horizontal="left"/>
    </xf>
    <xf numFmtId="0" fontId="8" fillId="0" borderId="0" xfId="0" applyFont="1"/>
    <xf numFmtId="0" fontId="0" fillId="4" borderId="1"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1" fillId="4" borderId="5" xfId="0" applyFont="1" applyFill="1" applyBorder="1" applyAlignment="1">
      <alignment horizontal="center"/>
    </xf>
    <xf numFmtId="0" fontId="0" fillId="4" borderId="5" xfId="0" applyFill="1" applyBorder="1" applyAlignment="1">
      <alignment horizontal="left"/>
    </xf>
    <xf numFmtId="0" fontId="9" fillId="4" borderId="4" xfId="0" applyFont="1" applyFill="1" applyBorder="1" applyAlignment="1">
      <alignment vertical="center"/>
    </xf>
    <xf numFmtId="0" fontId="0" fillId="4" borderId="5" xfId="0" applyFill="1" applyBorder="1" applyAlignment="1">
      <alignment vertical="center"/>
    </xf>
    <xf numFmtId="0" fontId="0" fillId="0" borderId="0" xfId="0" applyAlignment="1">
      <alignment vertical="center"/>
    </xf>
    <xf numFmtId="0" fontId="12" fillId="0" borderId="0" xfId="0" applyFont="1"/>
    <xf numFmtId="14" fontId="0" fillId="0" borderId="0" xfId="0" applyNumberFormat="1"/>
    <xf numFmtId="0" fontId="15" fillId="0" borderId="0" xfId="0" applyFont="1"/>
    <xf numFmtId="1" fontId="5" fillId="10" borderId="9" xfId="0" applyNumberFormat="1" applyFont="1" applyFill="1" applyBorder="1" applyAlignment="1" applyProtection="1">
      <alignment horizontal="center" vertical="center"/>
      <protection locked="0"/>
    </xf>
    <xf numFmtId="14" fontId="5" fillId="3" borderId="9" xfId="0" applyNumberFormat="1" applyFont="1" applyFill="1" applyBorder="1" applyAlignment="1" applyProtection="1">
      <alignment horizontal="center" vertical="center"/>
      <protection locked="0"/>
    </xf>
    <xf numFmtId="0" fontId="5" fillId="0" borderId="9" xfId="0" applyFont="1" applyBorder="1" applyAlignment="1" applyProtection="1">
      <alignment vertical="center" wrapText="1"/>
      <protection locked="0"/>
    </xf>
    <xf numFmtId="0" fontId="0" fillId="0" borderId="0" xfId="0" applyProtection="1">
      <protection hidden="1"/>
    </xf>
    <xf numFmtId="0" fontId="0" fillId="4" borderId="2" xfId="0" applyFill="1" applyBorder="1" applyProtection="1">
      <protection hidden="1"/>
    </xf>
    <xf numFmtId="0" fontId="0" fillId="4" borderId="0" xfId="0" applyFill="1" applyProtection="1">
      <protection hidden="1"/>
    </xf>
    <xf numFmtId="0" fontId="9" fillId="4" borderId="0" xfId="0" applyFont="1" applyFill="1" applyAlignment="1" applyProtection="1">
      <alignment horizontal="center" vertical="center" wrapText="1"/>
      <protection hidden="1"/>
    </xf>
    <xf numFmtId="14" fontId="5" fillId="8" borderId="14" xfId="0" applyNumberFormat="1" applyFont="1" applyFill="1" applyBorder="1" applyAlignment="1" applyProtection="1">
      <alignment horizontal="left" vertical="center"/>
      <protection hidden="1"/>
    </xf>
    <xf numFmtId="14" fontId="5" fillId="8" borderId="18" xfId="0" applyNumberFormat="1" applyFont="1" applyFill="1" applyBorder="1" applyAlignment="1" applyProtection="1">
      <alignment horizontal="left" vertical="center"/>
      <protection hidden="1"/>
    </xf>
    <xf numFmtId="0" fontId="9" fillId="4" borderId="0" xfId="0" applyFont="1" applyFill="1" applyAlignment="1" applyProtection="1">
      <alignment vertical="center"/>
      <protection hidden="1"/>
    </xf>
    <xf numFmtId="0" fontId="5" fillId="8" borderId="15" xfId="0" applyFont="1" applyFill="1" applyBorder="1" applyAlignment="1" applyProtection="1">
      <alignment horizontal="center" vertical="center"/>
      <protection hidden="1"/>
    </xf>
    <xf numFmtId="0" fontId="6" fillId="5" borderId="27" xfId="0" applyFont="1" applyFill="1" applyBorder="1" applyAlignment="1" applyProtection="1">
      <alignment vertical="center" wrapText="1"/>
      <protection hidden="1"/>
    </xf>
    <xf numFmtId="14" fontId="5" fillId="8" borderId="27" xfId="0" applyNumberFormat="1" applyFont="1" applyFill="1" applyBorder="1" applyAlignment="1" applyProtection="1">
      <alignment horizontal="center" vertical="center" shrinkToFit="1"/>
      <protection hidden="1"/>
    </xf>
    <xf numFmtId="0" fontId="5" fillId="4" borderId="0" xfId="0" applyFont="1" applyFill="1" applyAlignment="1" applyProtection="1">
      <alignment vertical="center"/>
      <protection hidden="1"/>
    </xf>
    <xf numFmtId="0" fontId="4" fillId="5" borderId="19" xfId="1" applyFont="1" applyFill="1" applyBorder="1" applyAlignment="1" applyProtection="1">
      <alignment horizontal="center" vertical="center" wrapText="1"/>
      <protection hidden="1"/>
    </xf>
    <xf numFmtId="0" fontId="4" fillId="5" borderId="29" xfId="1" applyFont="1" applyFill="1" applyBorder="1" applyAlignment="1" applyProtection="1">
      <alignment horizontal="center" vertical="center" wrapText="1"/>
      <protection hidden="1"/>
    </xf>
    <xf numFmtId="0" fontId="4" fillId="5" borderId="20" xfId="1" applyFont="1" applyFill="1" applyBorder="1" applyAlignment="1" applyProtection="1">
      <alignment horizontal="center" vertical="center" wrapText="1"/>
      <protection hidden="1"/>
    </xf>
    <xf numFmtId="0" fontId="4" fillId="7" borderId="21" xfId="1" applyFont="1" applyFill="1" applyBorder="1" applyAlignment="1" applyProtection="1">
      <alignment horizontal="center" vertical="center" wrapText="1"/>
      <protection hidden="1"/>
    </xf>
    <xf numFmtId="0" fontId="4" fillId="5" borderId="21" xfId="1" applyFont="1" applyFill="1" applyBorder="1" applyAlignment="1" applyProtection="1">
      <alignment horizontal="center" vertical="center" wrapText="1"/>
      <protection hidden="1"/>
    </xf>
    <xf numFmtId="0" fontId="4" fillId="7" borderId="22" xfId="1" applyFont="1" applyFill="1" applyBorder="1" applyAlignment="1" applyProtection="1">
      <alignment horizontal="center" vertical="center" wrapText="1"/>
      <protection hidden="1"/>
    </xf>
    <xf numFmtId="0" fontId="4" fillId="5" borderId="23" xfId="1"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11" xfId="0" applyFont="1" applyBorder="1" applyAlignment="1" applyProtection="1">
      <alignment vertical="center" wrapText="1"/>
      <protection hidden="1"/>
    </xf>
    <xf numFmtId="0" fontId="5" fillId="7" borderId="13" xfId="0" applyFont="1" applyFill="1" applyBorder="1" applyAlignment="1" applyProtection="1">
      <alignment vertical="center" wrapText="1"/>
      <protection hidden="1"/>
    </xf>
    <xf numFmtId="14" fontId="5" fillId="8" borderId="11" xfId="0" applyNumberFormat="1" applyFont="1" applyFill="1" applyBorder="1" applyAlignment="1" applyProtection="1">
      <alignment horizontal="center" vertical="center"/>
      <protection hidden="1"/>
    </xf>
    <xf numFmtId="14" fontId="5" fillId="0" borderId="10" xfId="0" applyNumberFormat="1" applyFont="1" applyBorder="1" applyAlignment="1" applyProtection="1">
      <alignment horizontal="left" vertical="center"/>
      <protection hidden="1"/>
    </xf>
    <xf numFmtId="0" fontId="5" fillId="7" borderId="16" xfId="0" applyFont="1" applyFill="1" applyBorder="1" applyAlignment="1" applyProtection="1">
      <alignment horizontal="center" vertical="center"/>
      <protection hidden="1"/>
    </xf>
    <xf numFmtId="14" fontId="5" fillId="3" borderId="25" xfId="0" applyNumberFormat="1" applyFont="1" applyFill="1" applyBorder="1" applyAlignment="1" applyProtection="1">
      <alignment horizontal="center" vertical="center"/>
      <protection hidden="1"/>
    </xf>
    <xf numFmtId="0" fontId="5" fillId="0" borderId="9" xfId="0" applyFont="1" applyBorder="1" applyAlignment="1" applyProtection="1">
      <alignment vertical="center" wrapText="1"/>
      <protection hidden="1"/>
    </xf>
    <xf numFmtId="0" fontId="5" fillId="7" borderId="10" xfId="0" applyFont="1" applyFill="1" applyBorder="1" applyAlignment="1" applyProtection="1">
      <alignment vertical="center" wrapText="1"/>
      <protection hidden="1"/>
    </xf>
    <xf numFmtId="14" fontId="5" fillId="7" borderId="16" xfId="0" applyNumberFormat="1" applyFont="1" applyFill="1" applyBorder="1" applyAlignment="1" applyProtection="1">
      <alignment horizontal="center" vertical="center"/>
      <protection hidden="1"/>
    </xf>
    <xf numFmtId="0" fontId="5" fillId="2" borderId="26" xfId="0" applyFont="1" applyFill="1" applyBorder="1" applyAlignment="1" applyProtection="1">
      <alignment horizontal="center" vertical="center"/>
      <protection hidden="1"/>
    </xf>
    <xf numFmtId="0" fontId="5" fillId="9" borderId="16"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0" xfId="0" applyFont="1" applyFill="1" applyAlignment="1" applyProtection="1">
      <alignment horizontal="center" vertical="center"/>
      <protection hidden="1"/>
    </xf>
    <xf numFmtId="0" fontId="5" fillId="5" borderId="0" xfId="0" applyFont="1" applyFill="1" applyAlignment="1" applyProtection="1">
      <alignment vertical="center"/>
      <protection hidden="1"/>
    </xf>
    <xf numFmtId="0" fontId="5" fillId="5" borderId="5" xfId="0" applyFont="1" applyFill="1" applyBorder="1" applyAlignment="1" applyProtection="1">
      <alignment vertical="center"/>
      <protection hidden="1"/>
    </xf>
    <xf numFmtId="0" fontId="5" fillId="5" borderId="0" xfId="0" applyFont="1" applyFill="1" applyAlignment="1" applyProtection="1">
      <alignment horizontal="left" vertical="center"/>
      <protection hidden="1"/>
    </xf>
    <xf numFmtId="0" fontId="5" fillId="5" borderId="6" xfId="0" applyFont="1" applyFill="1" applyBorder="1" applyAlignment="1" applyProtection="1">
      <alignment horizontal="center" vertical="center"/>
      <protection hidden="1"/>
    </xf>
    <xf numFmtId="0" fontId="5" fillId="5" borderId="7" xfId="0" applyFont="1" applyFill="1" applyBorder="1" applyAlignment="1" applyProtection="1">
      <alignment horizontal="center" vertical="center"/>
      <protection hidden="1"/>
    </xf>
    <xf numFmtId="0" fontId="5" fillId="5" borderId="7" xfId="0" applyFont="1" applyFill="1" applyBorder="1" applyAlignment="1" applyProtection="1">
      <alignment horizontal="left" vertical="center"/>
      <protection hidden="1"/>
    </xf>
    <xf numFmtId="0" fontId="5" fillId="5" borderId="7" xfId="0" applyFont="1" applyFill="1" applyBorder="1" applyAlignment="1" applyProtection="1">
      <alignment vertical="center"/>
      <protection hidden="1"/>
    </xf>
    <xf numFmtId="0" fontId="5" fillId="5" borderId="8" xfId="0" applyFont="1" applyFill="1" applyBorder="1" applyAlignment="1" applyProtection="1">
      <alignment vertical="center"/>
      <protection hidden="1"/>
    </xf>
    <xf numFmtId="14" fontId="5" fillId="2" borderId="9" xfId="0" applyNumberFormat="1" applyFont="1" applyFill="1" applyBorder="1" applyAlignment="1">
      <alignment horizontal="center" vertical="center"/>
    </xf>
    <xf numFmtId="0" fontId="1" fillId="0" borderId="0" xfId="0" applyFont="1"/>
    <xf numFmtId="49" fontId="5" fillId="0" borderId="9" xfId="0" applyNumberFormat="1" applyFont="1" applyBorder="1" applyAlignment="1">
      <alignment vertical="center" wrapText="1"/>
    </xf>
    <xf numFmtId="0" fontId="5" fillId="4" borderId="0" xfId="0" applyFont="1" applyFill="1"/>
    <xf numFmtId="14" fontId="10" fillId="4" borderId="0" xfId="0" applyNumberFormat="1" applyFont="1" applyFill="1" applyAlignment="1">
      <alignment wrapText="1"/>
    </xf>
    <xf numFmtId="14" fontId="5" fillId="4" borderId="0" xfId="0" applyNumberFormat="1" applyFont="1" applyFill="1" applyAlignment="1">
      <alignment wrapText="1"/>
    </xf>
    <xf numFmtId="0" fontId="5" fillId="7" borderId="11" xfId="0" applyFont="1" applyFill="1" applyBorder="1" applyAlignment="1">
      <alignment vertical="center" wrapText="1"/>
    </xf>
    <xf numFmtId="0" fontId="5" fillId="7" borderId="11" xfId="0" applyFont="1" applyFill="1" applyBorder="1" applyAlignment="1">
      <alignment vertical="center"/>
    </xf>
    <xf numFmtId="0" fontId="5" fillId="7" borderId="9" xfId="0" applyFont="1" applyFill="1" applyBorder="1" applyAlignment="1">
      <alignment vertical="center" wrapText="1"/>
    </xf>
    <xf numFmtId="0" fontId="5" fillId="7" borderId="9" xfId="0" applyFont="1" applyFill="1" applyBorder="1" applyAlignment="1">
      <alignment vertical="center"/>
    </xf>
    <xf numFmtId="1" fontId="5" fillId="6" borderId="9" xfId="0" applyNumberFormat="1" applyFont="1" applyFill="1" applyBorder="1" applyAlignment="1" applyProtection="1">
      <alignment horizontal="center" vertical="center"/>
      <protection locked="0"/>
    </xf>
    <xf numFmtId="0" fontId="6" fillId="5" borderId="27" xfId="0" applyFont="1" applyFill="1" applyBorder="1" applyAlignment="1">
      <alignment vertical="center"/>
    </xf>
    <xf numFmtId="0" fontId="6" fillId="8" borderId="27" xfId="0" applyFont="1" applyFill="1" applyBorder="1" applyAlignment="1" applyProtection="1">
      <alignment horizontal="center" vertical="center" wrapText="1"/>
      <protection locked="0"/>
    </xf>
    <xf numFmtId="0" fontId="6" fillId="0" borderId="27" xfId="0" applyFont="1" applyBorder="1" applyAlignment="1">
      <alignment horizontal="right" wrapText="1"/>
    </xf>
    <xf numFmtId="0" fontId="5" fillId="10" borderId="27" xfId="0" applyFont="1" applyFill="1" applyBorder="1" applyAlignment="1" applyProtection="1">
      <alignment horizontal="center" vertical="center"/>
      <protection locked="0"/>
    </xf>
    <xf numFmtId="0" fontId="6" fillId="5" borderId="27" xfId="0" applyFont="1" applyFill="1" applyBorder="1" applyAlignment="1">
      <alignment vertical="center" wrapText="1"/>
    </xf>
    <xf numFmtId="0" fontId="5" fillId="4" borderId="0" xfId="0" applyFont="1" applyFill="1" applyAlignment="1">
      <alignment vertical="center" wrapText="1"/>
    </xf>
    <xf numFmtId="0" fontId="6" fillId="0" borderId="32" xfId="0" applyFont="1" applyBorder="1" applyAlignment="1">
      <alignment horizontal="right" wrapText="1"/>
    </xf>
    <xf numFmtId="0" fontId="6" fillId="4" borderId="0" xfId="0" applyFont="1" applyFill="1" applyAlignment="1">
      <alignment horizontal="right" wrapText="1"/>
    </xf>
    <xf numFmtId="14" fontId="5" fillId="4" borderId="0" xfId="0" applyNumberFormat="1" applyFont="1" applyFill="1" applyAlignment="1">
      <alignment horizontal="center" vertical="center"/>
    </xf>
    <xf numFmtId="0" fontId="6" fillId="5" borderId="32" xfId="0" applyFont="1" applyFill="1" applyBorder="1" applyAlignment="1">
      <alignment vertical="center"/>
    </xf>
    <xf numFmtId="0" fontId="5" fillId="8" borderId="32" xfId="0" applyFont="1" applyFill="1" applyBorder="1" applyAlignment="1" applyProtection="1">
      <alignment horizontal="center" vertical="center" wrapText="1"/>
      <protection locked="0"/>
    </xf>
    <xf numFmtId="0" fontId="5" fillId="8" borderId="0" xfId="0" applyFont="1" applyFill="1"/>
    <xf numFmtId="0" fontId="5" fillId="8" borderId="0" xfId="0" applyFont="1" applyFill="1" applyAlignment="1">
      <alignment horizontal="justify" vertical="top" wrapText="1"/>
    </xf>
    <xf numFmtId="0" fontId="5" fillId="8" borderId="0" xfId="0" applyFont="1" applyFill="1" applyAlignment="1">
      <alignment horizontal="left"/>
    </xf>
    <xf numFmtId="0" fontId="0" fillId="4" borderId="34" xfId="0" applyFill="1" applyBorder="1"/>
    <xf numFmtId="14" fontId="5" fillId="3" borderId="26" xfId="0" applyNumberFormat="1" applyFont="1" applyFill="1" applyBorder="1" applyAlignment="1" applyProtection="1">
      <alignment horizontal="center" vertical="center"/>
      <protection hidden="1"/>
    </xf>
    <xf numFmtId="14" fontId="5" fillId="10" borderId="33" xfId="0" applyNumberFormat="1" applyFont="1" applyFill="1" applyBorder="1" applyProtection="1">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12" borderId="0" xfId="0" applyFont="1" applyFill="1"/>
    <xf numFmtId="14" fontId="10" fillId="12" borderId="0" xfId="0" applyNumberFormat="1" applyFont="1" applyFill="1" applyAlignment="1">
      <alignment wrapText="1"/>
    </xf>
    <xf numFmtId="0" fontId="7" fillId="12" borderId="0" xfId="0" applyFont="1" applyFill="1" applyAlignment="1">
      <alignment vertical="center"/>
    </xf>
    <xf numFmtId="0" fontId="5" fillId="12" borderId="0" xfId="0" applyFont="1" applyFill="1" applyAlignment="1">
      <alignment horizontal="center" vertical="center"/>
    </xf>
    <xf numFmtId="14" fontId="5" fillId="12" borderId="0" xfId="0" applyNumberFormat="1" applyFont="1" applyFill="1" applyAlignment="1">
      <alignment horizontal="center" vertical="center" shrinkToFit="1"/>
    </xf>
    <xf numFmtId="0" fontId="4" fillId="12" borderId="0" xfId="1" applyFont="1" applyFill="1" applyBorder="1" applyAlignment="1" applyProtection="1">
      <alignment horizontal="center" vertical="center" wrapText="1"/>
    </xf>
    <xf numFmtId="0" fontId="6" fillId="12" borderId="0" xfId="0" applyFont="1" applyFill="1" applyAlignment="1">
      <alignment horizontal="left" vertical="center"/>
    </xf>
    <xf numFmtId="0" fontId="5" fillId="12" borderId="0" xfId="0" applyFont="1" applyFill="1" applyAlignment="1">
      <alignment horizontal="center"/>
    </xf>
    <xf numFmtId="0" fontId="6" fillId="12" borderId="0" xfId="0" applyFont="1" applyFill="1" applyAlignment="1">
      <alignment horizontal="right" wrapText="1"/>
    </xf>
    <xf numFmtId="14" fontId="5" fillId="12" borderId="0" xfId="0" applyNumberFormat="1" applyFont="1" applyFill="1" applyProtection="1">
      <protection locked="0"/>
    </xf>
    <xf numFmtId="49" fontId="13" fillId="12" borderId="0" xfId="0" applyNumberFormat="1" applyFont="1" applyFill="1" applyAlignment="1">
      <alignment horizontal="justify" vertical="top" wrapText="1"/>
    </xf>
    <xf numFmtId="0" fontId="3" fillId="12" borderId="0" xfId="0" applyFont="1" applyFill="1" applyAlignment="1">
      <alignment vertical="center"/>
    </xf>
    <xf numFmtId="14" fontId="11" fillId="12" borderId="0" xfId="0" applyNumberFormat="1" applyFont="1" applyFill="1" applyAlignment="1">
      <alignment horizontal="right" wrapText="1"/>
    </xf>
    <xf numFmtId="0" fontId="24" fillId="5" borderId="35" xfId="1" applyFont="1" applyFill="1" applyBorder="1" applyAlignment="1" applyProtection="1">
      <alignment horizontal="center" vertical="center" wrapText="1"/>
    </xf>
    <xf numFmtId="0" fontId="24" fillId="5" borderId="12" xfId="1" applyFont="1" applyFill="1" applyBorder="1" applyAlignment="1" applyProtection="1">
      <alignment horizontal="center" vertical="center" wrapText="1"/>
    </xf>
    <xf numFmtId="0" fontId="25" fillId="7" borderId="31" xfId="0" applyFont="1" applyFill="1" applyBorder="1" applyAlignment="1">
      <alignment vertical="center" wrapText="1"/>
    </xf>
    <xf numFmtId="0" fontId="24" fillId="5" borderId="31" xfId="1" applyFont="1" applyFill="1" applyBorder="1" applyAlignment="1" applyProtection="1">
      <alignment horizontal="center" vertical="center" wrapText="1"/>
    </xf>
    <xf numFmtId="0" fontId="24" fillId="7" borderId="12" xfId="1" applyFont="1" applyFill="1" applyBorder="1" applyAlignment="1" applyProtection="1">
      <alignment horizontal="center" vertical="center" wrapText="1"/>
    </xf>
    <xf numFmtId="0" fontId="24" fillId="5" borderId="36" xfId="1" applyFont="1" applyFill="1" applyBorder="1" applyAlignment="1" applyProtection="1">
      <alignment horizontal="center" vertical="center"/>
    </xf>
    <xf numFmtId="0" fontId="5" fillId="12" borderId="46" xfId="0" applyFont="1" applyFill="1" applyBorder="1"/>
    <xf numFmtId="0" fontId="5" fillId="12" borderId="47" xfId="0" applyFont="1" applyFill="1" applyBorder="1"/>
    <xf numFmtId="0" fontId="6" fillId="12" borderId="47" xfId="0" applyFont="1" applyFill="1" applyBorder="1" applyAlignment="1">
      <alignment horizontal="right" vertical="center"/>
    </xf>
    <xf numFmtId="0" fontId="7" fillId="12" borderId="47" xfId="0" applyFont="1" applyFill="1" applyBorder="1" applyAlignment="1">
      <alignment vertical="center"/>
    </xf>
    <xf numFmtId="0" fontId="5" fillId="12" borderId="49" xfId="0" applyFont="1" applyFill="1" applyBorder="1"/>
    <xf numFmtId="0" fontId="5" fillId="12" borderId="50" xfId="0" applyFont="1" applyFill="1" applyBorder="1"/>
    <xf numFmtId="0" fontId="5" fillId="12" borderId="51" xfId="0" applyFont="1" applyFill="1" applyBorder="1"/>
    <xf numFmtId="0" fontId="8" fillId="12" borderId="50" xfId="0" applyFont="1" applyFill="1" applyBorder="1"/>
    <xf numFmtId="0" fontId="8" fillId="12" borderId="51" xfId="0" applyFont="1" applyFill="1" applyBorder="1"/>
    <xf numFmtId="14" fontId="5" fillId="13" borderId="9" xfId="0" applyNumberFormat="1" applyFont="1" applyFill="1" applyBorder="1" applyAlignment="1" applyProtection="1">
      <alignment horizontal="center" vertical="center"/>
      <protection locked="0"/>
    </xf>
    <xf numFmtId="14" fontId="5" fillId="13" borderId="11" xfId="0" applyNumberFormat="1" applyFont="1" applyFill="1" applyBorder="1" applyAlignment="1" applyProtection="1">
      <alignment horizontal="center" vertical="center"/>
      <protection locked="0"/>
    </xf>
    <xf numFmtId="1" fontId="5" fillId="13" borderId="11" xfId="0" applyNumberFormat="1" applyFont="1" applyFill="1" applyBorder="1" applyAlignment="1" applyProtection="1">
      <alignment horizontal="center" vertical="center"/>
      <protection locked="0"/>
    </xf>
    <xf numFmtId="1" fontId="5" fillId="13" borderId="9" xfId="0" applyNumberFormat="1" applyFont="1" applyFill="1" applyBorder="1" applyAlignment="1" applyProtection="1">
      <alignment horizontal="center" vertical="center"/>
      <protection locked="0"/>
    </xf>
    <xf numFmtId="1" fontId="10" fillId="13" borderId="9" xfId="0" applyNumberFormat="1" applyFont="1" applyFill="1" applyBorder="1" applyAlignment="1" applyProtection="1">
      <alignment horizontal="center" vertical="center"/>
      <protection locked="0"/>
    </xf>
    <xf numFmtId="0" fontId="5" fillId="10" borderId="65" xfId="0" applyFont="1" applyFill="1" applyBorder="1" applyAlignment="1">
      <alignment vertical="center"/>
    </xf>
    <xf numFmtId="0" fontId="5" fillId="10" borderId="66" xfId="0" applyFont="1" applyFill="1" applyBorder="1" applyAlignment="1">
      <alignment vertical="center"/>
    </xf>
    <xf numFmtId="0" fontId="5" fillId="6" borderId="67" xfId="0" applyFont="1" applyFill="1" applyBorder="1" applyAlignment="1">
      <alignment vertical="center"/>
    </xf>
    <xf numFmtId="0" fontId="5" fillId="6" borderId="62" xfId="0" applyFont="1" applyFill="1" applyBorder="1" applyAlignment="1">
      <alignment vertical="center"/>
    </xf>
    <xf numFmtId="0" fontId="5" fillId="13" borderId="68" xfId="0" applyFont="1" applyFill="1" applyBorder="1"/>
    <xf numFmtId="0" fontId="5" fillId="13" borderId="69" xfId="0" applyFont="1" applyFill="1" applyBorder="1"/>
    <xf numFmtId="0" fontId="5" fillId="13" borderId="9" xfId="0" applyFont="1" applyFill="1" applyBorder="1" applyAlignment="1" applyProtection="1">
      <alignment horizontal="center" vertical="center"/>
      <protection locked="0"/>
    </xf>
    <xf numFmtId="0" fontId="5" fillId="13" borderId="9" xfId="0" applyFont="1" applyFill="1" applyBorder="1" applyAlignment="1" applyProtection="1">
      <alignment horizontal="left" vertical="center"/>
      <protection locked="0"/>
    </xf>
    <xf numFmtId="0" fontId="5" fillId="13" borderId="9" xfId="0" applyFont="1" applyFill="1" applyBorder="1" applyAlignment="1" applyProtection="1">
      <alignment vertical="center" wrapText="1"/>
      <protection locked="0"/>
    </xf>
    <xf numFmtId="0" fontId="10" fillId="14" borderId="11" xfId="2" applyFont="1" applyFill="1" applyBorder="1" applyAlignment="1" applyProtection="1">
      <alignment vertical="center" wrapText="1"/>
      <protection locked="0"/>
    </xf>
    <xf numFmtId="0" fontId="10" fillId="14" borderId="9" xfId="2" applyFont="1" applyFill="1" applyBorder="1" applyAlignment="1" applyProtection="1">
      <alignment vertical="center" wrapText="1"/>
      <protection locked="0"/>
    </xf>
    <xf numFmtId="1" fontId="5" fillId="6" borderId="9" xfId="0" applyNumberFormat="1" applyFont="1" applyFill="1" applyBorder="1" applyAlignment="1">
      <alignment horizontal="center" vertical="center"/>
    </xf>
    <xf numFmtId="17" fontId="5" fillId="0" borderId="0" xfId="0" applyNumberFormat="1" applyFont="1"/>
    <xf numFmtId="14" fontId="5" fillId="10" borderId="9" xfId="0" applyNumberFormat="1" applyFont="1" applyFill="1" applyBorder="1" applyAlignment="1" applyProtection="1">
      <alignment horizontal="center" vertical="center"/>
      <protection locked="0"/>
    </xf>
    <xf numFmtId="164" fontId="5" fillId="13" borderId="27" xfId="0" applyNumberFormat="1" applyFont="1" applyFill="1" applyBorder="1" applyAlignment="1" applyProtection="1">
      <alignment horizontal="center" vertical="center" shrinkToFit="1"/>
      <protection locked="0"/>
    </xf>
    <xf numFmtId="0" fontId="5" fillId="13" borderId="27" xfId="0" applyFont="1" applyFill="1" applyBorder="1" applyAlignment="1" applyProtection="1">
      <alignment horizontal="center" vertical="center" shrinkToFit="1"/>
      <protection locked="0"/>
    </xf>
    <xf numFmtId="0" fontId="5" fillId="8" borderId="33" xfId="0" applyFont="1" applyFill="1" applyBorder="1" applyAlignment="1" applyProtection="1">
      <alignment horizontal="center" vertical="center"/>
      <protection locked="0"/>
    </xf>
    <xf numFmtId="14" fontId="5" fillId="13" borderId="61" xfId="0" applyNumberFormat="1" applyFont="1" applyFill="1" applyBorder="1" applyAlignment="1" applyProtection="1">
      <alignment horizontal="center" vertical="center"/>
      <protection locked="0"/>
    </xf>
    <xf numFmtId="14" fontId="5" fillId="13" borderId="62" xfId="0" applyNumberFormat="1" applyFont="1" applyFill="1" applyBorder="1" applyAlignment="1" applyProtection="1">
      <alignment horizontal="center" vertical="center"/>
      <protection locked="0"/>
    </xf>
    <xf numFmtId="14" fontId="5" fillId="2" borderId="62" xfId="0" applyNumberFormat="1" applyFont="1" applyFill="1" applyBorder="1" applyAlignment="1" applyProtection="1">
      <alignment horizontal="center" vertical="center"/>
      <protection locked="0"/>
    </xf>
    <xf numFmtId="0" fontId="4" fillId="5" borderId="55" xfId="1" applyFont="1" applyFill="1" applyBorder="1" applyAlignment="1" applyProtection="1">
      <alignment horizontal="center" vertical="center" wrapText="1"/>
      <protection locked="0"/>
    </xf>
    <xf numFmtId="0" fontId="4" fillId="5" borderId="56" xfId="1" applyFont="1" applyFill="1" applyBorder="1" applyAlignment="1" applyProtection="1">
      <alignment horizontal="center" vertical="center" wrapText="1"/>
      <protection locked="0"/>
    </xf>
    <xf numFmtId="0" fontId="4" fillId="7" borderId="57" xfId="1" applyFont="1" applyFill="1" applyBorder="1" applyAlignment="1" applyProtection="1">
      <alignment horizontal="center" vertical="center" wrapText="1"/>
      <protection locked="0"/>
    </xf>
    <xf numFmtId="0" fontId="4" fillId="5" borderId="58" xfId="1" applyFont="1" applyFill="1" applyBorder="1" applyAlignment="1" applyProtection="1">
      <alignment horizontal="center" vertical="center" wrapText="1"/>
      <protection locked="0"/>
    </xf>
    <xf numFmtId="0" fontId="4" fillId="5" borderId="57" xfId="1" applyFont="1" applyFill="1" applyBorder="1" applyAlignment="1" applyProtection="1">
      <alignment horizontal="center" vertical="center" wrapText="1"/>
      <protection locked="0"/>
    </xf>
    <xf numFmtId="0" fontId="4" fillId="7" borderId="59" xfId="1" applyFont="1" applyFill="1" applyBorder="1" applyAlignment="1" applyProtection="1">
      <alignment horizontal="center" vertical="center" wrapText="1"/>
      <protection locked="0"/>
    </xf>
    <xf numFmtId="0" fontId="4" fillId="5" borderId="42" xfId="1" applyFont="1" applyFill="1" applyBorder="1" applyAlignment="1" applyProtection="1">
      <alignment horizontal="center" vertical="center" wrapText="1"/>
      <protection locked="0"/>
    </xf>
    <xf numFmtId="0" fontId="0" fillId="0" borderId="0" xfId="0" applyProtection="1">
      <protection locked="0"/>
    </xf>
    <xf numFmtId="0" fontId="0" fillId="12" borderId="46" xfId="0" applyFill="1" applyBorder="1" applyProtection="1">
      <protection locked="0"/>
    </xf>
    <xf numFmtId="0" fontId="0" fillId="12" borderId="47" xfId="0" applyFill="1" applyBorder="1" applyProtection="1">
      <protection locked="0"/>
    </xf>
    <xf numFmtId="0" fontId="0" fillId="12" borderId="48" xfId="0" applyFill="1" applyBorder="1" applyProtection="1">
      <protection locked="0"/>
    </xf>
    <xf numFmtId="0" fontId="0" fillId="12" borderId="49" xfId="0" applyFill="1" applyBorder="1" applyProtection="1">
      <protection locked="0"/>
    </xf>
    <xf numFmtId="0" fontId="0" fillId="12" borderId="50" xfId="0" applyFill="1" applyBorder="1" applyProtection="1">
      <protection locked="0"/>
    </xf>
    <xf numFmtId="0" fontId="0" fillId="12" borderId="0" xfId="0" applyFill="1" applyProtection="1">
      <protection locked="0"/>
    </xf>
    <xf numFmtId="0" fontId="9" fillId="12" borderId="0" xfId="0" applyFont="1" applyFill="1" applyAlignment="1" applyProtection="1">
      <alignment horizontal="center" vertical="center" wrapText="1"/>
      <protection locked="0"/>
    </xf>
    <xf numFmtId="0" fontId="0" fillId="4" borderId="45" xfId="0" applyFill="1" applyBorder="1" applyProtection="1">
      <protection locked="0"/>
    </xf>
    <xf numFmtId="0" fontId="6" fillId="8" borderId="43" xfId="0" applyFont="1" applyFill="1" applyBorder="1" applyAlignment="1" applyProtection="1">
      <alignment vertical="center"/>
      <protection locked="0"/>
    </xf>
    <xf numFmtId="0" fontId="0" fillId="12" borderId="51" xfId="0" applyFill="1" applyBorder="1" applyProtection="1">
      <protection locked="0"/>
    </xf>
    <xf numFmtId="0" fontId="0" fillId="4" borderId="44" xfId="0" applyFill="1" applyBorder="1" applyProtection="1">
      <protection locked="0"/>
    </xf>
    <xf numFmtId="0" fontId="5" fillId="13" borderId="41" xfId="0" applyFont="1" applyFill="1" applyBorder="1" applyAlignment="1" applyProtection="1">
      <alignment vertical="center"/>
      <protection locked="0"/>
    </xf>
    <xf numFmtId="0" fontId="9" fillId="12" borderId="50" xfId="0" applyFont="1" applyFill="1" applyBorder="1" applyAlignment="1" applyProtection="1">
      <alignment vertical="center"/>
      <protection locked="0"/>
    </xf>
    <xf numFmtId="0" fontId="9" fillId="12" borderId="0" xfId="0" applyFont="1" applyFill="1" applyAlignment="1" applyProtection="1">
      <alignment vertical="center"/>
      <protection locked="0"/>
    </xf>
    <xf numFmtId="0" fontId="0" fillId="12" borderId="39" xfId="0" applyFill="1" applyBorder="1" applyProtection="1">
      <protection locked="0"/>
    </xf>
    <xf numFmtId="0" fontId="0" fillId="12" borderId="40" xfId="0" applyFill="1" applyBorder="1" applyProtection="1">
      <protection locked="0"/>
    </xf>
    <xf numFmtId="0" fontId="21" fillId="12" borderId="0" xfId="0" applyFont="1" applyFill="1" applyAlignment="1" applyProtection="1">
      <alignment vertical="center" wrapText="1"/>
      <protection locked="0"/>
    </xf>
    <xf numFmtId="0" fontId="22" fillId="5" borderId="27" xfId="0" applyFont="1" applyFill="1" applyBorder="1" applyAlignment="1" applyProtection="1">
      <alignment horizontal="right" vertical="center"/>
      <protection locked="0"/>
    </xf>
    <xf numFmtId="0" fontId="6" fillId="5" borderId="27" xfId="0" applyFont="1" applyFill="1" applyBorder="1" applyAlignment="1" applyProtection="1">
      <alignment vertical="center"/>
      <protection locked="0"/>
    </xf>
    <xf numFmtId="14" fontId="5" fillId="8" borderId="33" xfId="0" applyNumberFormat="1" applyFont="1" applyFill="1" applyBorder="1" applyAlignment="1" applyProtection="1">
      <alignment horizontal="left" vertical="center"/>
      <protection locked="0"/>
    </xf>
    <xf numFmtId="0" fontId="5" fillId="4" borderId="0" xfId="0" applyFont="1" applyFill="1" applyAlignment="1" applyProtection="1">
      <alignment vertical="center"/>
      <protection locked="0"/>
    </xf>
    <xf numFmtId="0" fontId="6" fillId="5" borderId="27" xfId="0" applyFont="1" applyFill="1" applyBorder="1" applyAlignment="1" applyProtection="1">
      <alignment horizontal="right" vertical="center"/>
      <protection locked="0"/>
    </xf>
    <xf numFmtId="0" fontId="0" fillId="0" borderId="0" xfId="0" applyAlignment="1" applyProtection="1">
      <alignment vertical="center"/>
      <protection locked="0"/>
    </xf>
    <xf numFmtId="0" fontId="5" fillId="8" borderId="27" xfId="0" applyFont="1" applyFill="1" applyBorder="1" applyAlignment="1" applyProtection="1">
      <alignment horizontal="center" vertical="center" shrinkToFit="1"/>
      <protection locked="0"/>
    </xf>
    <xf numFmtId="14" fontId="5" fillId="8" borderId="33" xfId="0" applyNumberFormat="1" applyFont="1" applyFill="1" applyBorder="1" applyAlignment="1" applyProtection="1">
      <alignment horizontal="left" vertical="center" wrapText="1"/>
      <protection locked="0"/>
    </xf>
    <xf numFmtId="0" fontId="0" fillId="12" borderId="51" xfId="0" applyFill="1" applyBorder="1" applyAlignment="1" applyProtection="1">
      <alignment vertical="center"/>
      <protection locked="0"/>
    </xf>
    <xf numFmtId="0" fontId="0" fillId="0" borderId="27" xfId="0" applyBorder="1" applyProtection="1">
      <protection locked="0"/>
    </xf>
    <xf numFmtId="0" fontId="1" fillId="0" borderId="0" xfId="0" applyFont="1" applyAlignment="1" applyProtection="1">
      <alignment horizontal="center"/>
      <protection locked="0"/>
    </xf>
    <xf numFmtId="0" fontId="1" fillId="12" borderId="51" xfId="0" applyFont="1" applyFill="1" applyBorder="1" applyAlignment="1" applyProtection="1">
      <alignment horizontal="center"/>
      <protection locked="0"/>
    </xf>
    <xf numFmtId="14" fontId="0" fillId="0" borderId="0" xfId="0" applyNumberFormat="1" applyProtection="1">
      <protection locked="0"/>
    </xf>
    <xf numFmtId="0" fontId="0" fillId="0" borderId="0" xfId="0" applyAlignment="1" applyProtection="1">
      <alignment horizontal="left"/>
      <protection locked="0"/>
    </xf>
    <xf numFmtId="1" fontId="5" fillId="0" borderId="60"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9" xfId="0" applyNumberFormat="1" applyFont="1" applyBorder="1" applyAlignment="1" applyProtection="1">
      <alignment vertical="center" wrapText="1"/>
      <protection locked="0"/>
    </xf>
    <xf numFmtId="0" fontId="5" fillId="7" borderId="13" xfId="0" applyFont="1" applyFill="1" applyBorder="1" applyAlignment="1" applyProtection="1">
      <alignment vertical="center" wrapText="1"/>
      <protection locked="0"/>
    </xf>
    <xf numFmtId="0" fontId="5" fillId="8" borderId="11" xfId="0" applyFont="1" applyFill="1" applyBorder="1" applyAlignment="1" applyProtection="1">
      <alignment horizontal="center" vertical="center"/>
      <protection locked="0"/>
    </xf>
    <xf numFmtId="14" fontId="5" fillId="0" borderId="10" xfId="0" applyNumberFormat="1" applyFont="1" applyBorder="1" applyAlignment="1" applyProtection="1">
      <alignment horizontal="left" vertical="center"/>
      <protection locked="0" hidden="1"/>
    </xf>
    <xf numFmtId="0" fontId="5" fillId="7" borderId="16" xfId="0" applyFont="1" applyFill="1" applyBorder="1" applyAlignment="1" applyProtection="1">
      <alignment horizontal="center" vertical="center"/>
      <protection locked="0"/>
    </xf>
    <xf numFmtId="0" fontId="0" fillId="12" borderId="51" xfId="0" applyFill="1" applyBorder="1" applyAlignment="1" applyProtection="1">
      <alignment horizontal="left"/>
      <protection locked="0"/>
    </xf>
    <xf numFmtId="0" fontId="5" fillId="7" borderId="10" xfId="0" applyFont="1" applyFill="1" applyBorder="1" applyAlignment="1" applyProtection="1">
      <alignment vertical="center" wrapText="1"/>
      <protection locked="0"/>
    </xf>
    <xf numFmtId="0" fontId="0" fillId="0" borderId="0" xfId="0" applyAlignment="1" applyProtection="1">
      <alignment horizontal="right"/>
      <protection locked="0"/>
    </xf>
    <xf numFmtId="0" fontId="6" fillId="7" borderId="10" xfId="0" applyFont="1" applyFill="1" applyBorder="1" applyAlignment="1" applyProtection="1">
      <alignment vertical="center" wrapText="1"/>
      <protection locked="0"/>
    </xf>
    <xf numFmtId="0" fontId="6" fillId="8" borderId="11" xfId="0" applyFont="1" applyFill="1" applyBorder="1" applyAlignment="1" applyProtection="1">
      <alignment horizontal="center" vertical="center"/>
      <protection locked="0"/>
    </xf>
    <xf numFmtId="14" fontId="6" fillId="0" borderId="10" xfId="0" applyNumberFormat="1" applyFont="1" applyBorder="1" applyAlignment="1" applyProtection="1">
      <alignment horizontal="left" vertical="center"/>
      <protection locked="0" hidden="1"/>
    </xf>
    <xf numFmtId="14" fontId="18" fillId="0" borderId="10" xfId="0" applyNumberFormat="1" applyFont="1" applyBorder="1" applyAlignment="1" applyProtection="1">
      <alignment horizontal="left" vertical="center"/>
      <protection locked="0" hidden="1"/>
    </xf>
    <xf numFmtId="14" fontId="5" fillId="8" borderId="11" xfId="0" applyNumberFormat="1" applyFont="1" applyFill="1" applyBorder="1" applyAlignment="1" applyProtection="1">
      <alignment horizontal="center" vertical="center"/>
      <protection locked="0"/>
    </xf>
    <xf numFmtId="0" fontId="5" fillId="9" borderId="16" xfId="0" applyFont="1" applyFill="1" applyBorder="1" applyAlignment="1" applyProtection="1">
      <alignment horizontal="center" vertical="center"/>
      <protection locked="0"/>
    </xf>
    <xf numFmtId="14" fontId="18" fillId="0" borderId="10" xfId="0" applyNumberFormat="1" applyFont="1" applyBorder="1" applyAlignment="1" applyProtection="1">
      <alignment horizontal="left" vertical="top"/>
      <protection locked="0" hidden="1"/>
    </xf>
    <xf numFmtId="0" fontId="5" fillId="5" borderId="52" xfId="0" applyFont="1" applyFill="1" applyBorder="1" applyAlignment="1" applyProtection="1">
      <alignment horizontal="center" vertical="center"/>
      <protection locked="0"/>
    </xf>
    <xf numFmtId="0" fontId="5" fillId="5" borderId="54" xfId="0" applyFont="1" applyFill="1" applyBorder="1" applyAlignment="1" applyProtection="1">
      <alignment horizontal="center" vertical="center"/>
      <protection locked="0"/>
    </xf>
    <xf numFmtId="49" fontId="18" fillId="5" borderId="54" xfId="0" applyNumberFormat="1" applyFont="1" applyFill="1" applyBorder="1" applyAlignment="1" applyProtection="1">
      <alignment horizontal="left" vertical="center"/>
      <protection locked="0"/>
    </xf>
    <xf numFmtId="0" fontId="17" fillId="5" borderId="54" xfId="0" applyFont="1" applyFill="1" applyBorder="1" applyAlignment="1" applyProtection="1">
      <alignment vertical="center"/>
      <protection locked="0"/>
    </xf>
    <xf numFmtId="0" fontId="17" fillId="5" borderId="54" xfId="0" applyFont="1" applyFill="1" applyBorder="1" applyAlignment="1" applyProtection="1">
      <alignment horizontal="center" vertical="center"/>
      <protection locked="0"/>
    </xf>
    <xf numFmtId="0" fontId="5" fillId="5" borderId="53" xfId="0" applyFont="1" applyFill="1" applyBorder="1" applyAlignment="1" applyProtection="1">
      <alignment vertical="center"/>
      <protection locked="0"/>
    </xf>
    <xf numFmtId="0" fontId="0" fillId="12" borderId="52" xfId="0" applyFill="1" applyBorder="1" applyProtection="1">
      <protection locked="0"/>
    </xf>
    <xf numFmtId="0" fontId="0" fillId="12" borderId="53" xfId="0" applyFill="1" applyBorder="1" applyProtection="1">
      <protection locked="0"/>
    </xf>
    <xf numFmtId="0" fontId="0" fillId="0" borderId="0" xfId="0" applyAlignment="1" applyProtection="1">
      <alignment horizontal="justify" wrapText="1"/>
      <protection locked="0"/>
    </xf>
    <xf numFmtId="49" fontId="16" fillId="12" borderId="50" xfId="0" applyNumberFormat="1" applyFont="1" applyFill="1" applyBorder="1" applyProtection="1">
      <protection locked="0"/>
    </xf>
    <xf numFmtId="49" fontId="16" fillId="12" borderId="0" xfId="0" applyNumberFormat="1" applyFont="1" applyFill="1" applyAlignment="1" applyProtection="1">
      <alignment shrinkToFit="1"/>
      <protection locked="0"/>
    </xf>
    <xf numFmtId="14" fontId="5" fillId="0" borderId="10" xfId="0" applyNumberFormat="1" applyFont="1" applyBorder="1" applyAlignment="1" applyProtection="1">
      <alignment horizontal="left" vertical="center"/>
      <protection locked="0"/>
    </xf>
    <xf numFmtId="49" fontId="18" fillId="5" borderId="54" xfId="0" applyNumberFormat="1" applyFont="1" applyFill="1" applyBorder="1" applyAlignment="1" applyProtection="1">
      <alignment vertical="center"/>
      <protection locked="0"/>
    </xf>
    <xf numFmtId="0" fontId="17" fillId="5" borderId="54" xfId="0" applyFont="1" applyFill="1" applyBorder="1" applyAlignment="1" applyProtection="1">
      <alignment horizontal="left" vertical="center"/>
      <protection locked="0" hidden="1"/>
    </xf>
    <xf numFmtId="49" fontId="16" fillId="12" borderId="51" xfId="0" applyNumberFormat="1" applyFont="1" applyFill="1" applyBorder="1" applyAlignment="1" applyProtection="1">
      <alignment shrinkToFit="1"/>
      <protection locked="0"/>
    </xf>
    <xf numFmtId="0" fontId="5" fillId="5" borderId="54" xfId="0" applyFont="1" applyFill="1" applyBorder="1" applyAlignment="1" applyProtection="1">
      <alignment vertical="center"/>
      <protection locked="0"/>
    </xf>
    <xf numFmtId="0" fontId="5" fillId="12" borderId="50" xfId="0" applyFont="1" applyFill="1" applyBorder="1" applyProtection="1">
      <protection locked="0"/>
    </xf>
    <xf numFmtId="0" fontId="5" fillId="7" borderId="9" xfId="0" applyFont="1" applyFill="1" applyBorder="1" applyAlignment="1" applyProtection="1">
      <alignment vertical="center" wrapText="1"/>
      <protection locked="0"/>
    </xf>
    <xf numFmtId="0" fontId="5" fillId="7" borderId="9" xfId="0" applyFont="1" applyFill="1" applyBorder="1" applyAlignment="1" applyProtection="1">
      <alignment vertical="center"/>
      <protection locked="0"/>
    </xf>
    <xf numFmtId="0" fontId="5" fillId="12" borderId="51" xfId="0" applyFont="1" applyFill="1" applyBorder="1" applyProtection="1">
      <protection locked="0"/>
    </xf>
    <xf numFmtId="0" fontId="5" fillId="12" borderId="63" xfId="0" applyFont="1" applyFill="1" applyBorder="1" applyProtection="1">
      <protection locked="0"/>
    </xf>
    <xf numFmtId="0" fontId="5" fillId="12" borderId="52" xfId="0" applyFont="1" applyFill="1" applyBorder="1" applyProtection="1">
      <protection locked="0"/>
    </xf>
    <xf numFmtId="0" fontId="5" fillId="12" borderId="54" xfId="0" applyFont="1" applyFill="1" applyBorder="1" applyProtection="1">
      <protection locked="0"/>
    </xf>
    <xf numFmtId="0" fontId="5" fillId="12" borderId="53" xfId="0" applyFont="1" applyFill="1" applyBorder="1" applyProtection="1">
      <protection locked="0"/>
    </xf>
    <xf numFmtId="0" fontId="5" fillId="0" borderId="72" xfId="0" applyFont="1" applyBorder="1" applyAlignment="1" applyProtection="1">
      <alignment horizontal="center" vertical="center"/>
      <protection locked="0"/>
    </xf>
    <xf numFmtId="0" fontId="5" fillId="0" borderId="72" xfId="0" applyFont="1" applyBorder="1" applyAlignment="1" applyProtection="1">
      <alignment vertical="center" wrapText="1"/>
      <protection locked="0"/>
    </xf>
    <xf numFmtId="0" fontId="5" fillId="7" borderId="72" xfId="0" applyFont="1" applyFill="1" applyBorder="1" applyAlignment="1">
      <alignment vertical="center" wrapText="1"/>
    </xf>
    <xf numFmtId="14" fontId="5" fillId="2" borderId="72" xfId="0" applyNumberFormat="1" applyFont="1" applyFill="1" applyBorder="1" applyAlignment="1">
      <alignment horizontal="center" vertical="center"/>
    </xf>
    <xf numFmtId="1" fontId="5" fillId="13" borderId="72" xfId="0" applyNumberFormat="1" applyFont="1" applyFill="1" applyBorder="1" applyAlignment="1" applyProtection="1">
      <alignment horizontal="center" vertical="center"/>
      <protection locked="0"/>
    </xf>
    <xf numFmtId="0" fontId="5" fillId="7" borderId="72" xfId="0" applyFont="1" applyFill="1" applyBorder="1" applyAlignment="1">
      <alignment vertical="center"/>
    </xf>
    <xf numFmtId="0" fontId="5" fillId="0" borderId="11" xfId="0" applyFont="1" applyBorder="1" applyAlignment="1" applyProtection="1">
      <alignment vertical="center" wrapText="1"/>
      <protection locked="0"/>
    </xf>
    <xf numFmtId="14" fontId="5" fillId="2" borderId="11" xfId="0" applyNumberFormat="1" applyFont="1" applyFill="1" applyBorder="1" applyAlignment="1">
      <alignment horizontal="center" vertical="center"/>
    </xf>
    <xf numFmtId="0" fontId="5" fillId="0" borderId="27" xfId="0" applyFont="1" applyBorder="1" applyAlignment="1">
      <alignment horizontal="center"/>
    </xf>
    <xf numFmtId="0" fontId="5" fillId="0" borderId="27" xfId="0" applyFont="1" applyBorder="1"/>
    <xf numFmtId="0" fontId="10" fillId="8" borderId="11" xfId="2" applyFont="1" applyFill="1" applyBorder="1" applyAlignment="1" applyProtection="1">
      <alignment horizontal="left" vertical="center"/>
      <protection locked="0"/>
    </xf>
    <xf numFmtId="0" fontId="10" fillId="8" borderId="9" xfId="2" applyFont="1"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10" fillId="8" borderId="0" xfId="0" applyFont="1" applyFill="1"/>
    <xf numFmtId="0" fontId="10" fillId="8" borderId="9" xfId="0" applyFont="1" applyFill="1" applyBorder="1" applyAlignment="1">
      <alignment horizontal="left"/>
    </xf>
    <xf numFmtId="0" fontId="5" fillId="8" borderId="9" xfId="0" applyFont="1" applyFill="1" applyBorder="1" applyAlignment="1" applyProtection="1">
      <alignment horizontal="left" vertical="center"/>
      <protection locked="0"/>
    </xf>
    <xf numFmtId="0" fontId="5" fillId="8" borderId="72" xfId="0" applyFont="1" applyFill="1" applyBorder="1" applyAlignment="1" applyProtection="1">
      <alignment horizontal="left" vertical="center"/>
      <protection locked="0"/>
    </xf>
    <xf numFmtId="0" fontId="5" fillId="8" borderId="27" xfId="0" applyFont="1" applyFill="1" applyBorder="1" applyAlignment="1">
      <alignment horizontal="left"/>
    </xf>
    <xf numFmtId="0" fontId="5" fillId="8" borderId="11" xfId="0" applyFont="1" applyFill="1" applyBorder="1" applyAlignment="1" applyProtection="1">
      <alignment horizontal="left" vertical="center"/>
      <protection locked="0"/>
    </xf>
    <xf numFmtId="0" fontId="5" fillId="0" borderId="47" xfId="0" applyFont="1" applyBorder="1" applyAlignment="1">
      <alignment horizontal="center" wrapText="1"/>
    </xf>
    <xf numFmtId="49" fontId="13" fillId="12" borderId="0" xfId="0" applyNumberFormat="1" applyFont="1" applyFill="1" applyAlignment="1">
      <alignment horizontal="justify" vertical="center" wrapText="1"/>
    </xf>
    <xf numFmtId="0" fontId="6" fillId="0" borderId="64" xfId="0" applyFont="1" applyBorder="1"/>
    <xf numFmtId="0" fontId="6" fillId="0" borderId="42" xfId="0" applyFont="1" applyBorder="1"/>
    <xf numFmtId="0" fontId="20" fillId="12" borderId="0" xfId="0" applyFont="1" applyFill="1" applyAlignment="1">
      <alignment horizontal="center" vertical="center"/>
    </xf>
    <xf numFmtId="0" fontId="23" fillId="12" borderId="37" xfId="2" applyFill="1" applyBorder="1" applyAlignment="1">
      <alignment horizontal="center"/>
    </xf>
    <xf numFmtId="0" fontId="10" fillId="14" borderId="70" xfId="2" applyFont="1" applyFill="1" applyBorder="1" applyAlignment="1" applyProtection="1">
      <alignment horizontal="left"/>
    </xf>
    <xf numFmtId="0" fontId="10" fillId="14" borderId="71" xfId="2" applyFont="1" applyFill="1" applyBorder="1" applyAlignment="1" applyProtection="1">
      <alignment horizontal="left"/>
    </xf>
    <xf numFmtId="0" fontId="19" fillId="12" borderId="0" xfId="0" applyFont="1" applyFill="1" applyAlignment="1" applyProtection="1">
      <alignment horizontal="center" vertical="center" wrapText="1"/>
      <protection locked="0"/>
    </xf>
    <xf numFmtId="0" fontId="6" fillId="5" borderId="33"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6" fillId="5" borderId="33" xfId="0" applyFont="1" applyFill="1" applyBorder="1" applyAlignment="1" applyProtection="1">
      <alignment vertical="center" wrapText="1"/>
      <protection locked="0"/>
    </xf>
    <xf numFmtId="0" fontId="6" fillId="5" borderId="38" xfId="0" applyFont="1" applyFill="1" applyBorder="1" applyAlignment="1" applyProtection="1">
      <alignment vertical="center" wrapText="1"/>
      <protection locked="0"/>
    </xf>
    <xf numFmtId="0" fontId="9" fillId="4" borderId="0" xfId="0" applyFont="1" applyFill="1" applyAlignment="1" applyProtection="1">
      <alignment horizontal="center" vertical="center" wrapText="1"/>
      <protection hidden="1"/>
    </xf>
    <xf numFmtId="0" fontId="5" fillId="3" borderId="28"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6" fillId="5" borderId="27" xfId="0" applyFont="1" applyFill="1" applyBorder="1" applyAlignment="1" applyProtection="1">
      <alignment horizontal="right" vertical="center"/>
      <protection hidden="1"/>
    </xf>
    <xf numFmtId="0" fontId="6" fillId="5" borderId="27" xfId="0" applyFont="1" applyFill="1" applyBorder="1" applyAlignment="1" applyProtection="1">
      <alignment horizontal="right" vertical="center" wrapText="1"/>
      <protection hidden="1"/>
    </xf>
  </cellXfs>
  <cellStyles count="3">
    <cellStyle name="Good" xfId="2" builtinId="26"/>
    <cellStyle name="Normal" xfId="0" builtinId="0"/>
    <cellStyle name="Title" xfId="1" builtinId="15"/>
  </cellStyles>
  <dxfs count="3">
    <dxf>
      <numFmt numFmtId="0" formatCode="General"/>
      <fill>
        <patternFill patternType="lightUp">
          <bgColor theme="0" tint="-0.34998626667073579"/>
        </patternFill>
      </fill>
    </dxf>
    <dxf>
      <fill>
        <patternFill patternType="solid">
          <bgColor theme="8" tint="0.79995117038483843"/>
        </patternFill>
      </fill>
    </dxf>
    <dxf>
      <fill>
        <patternFill patternType="lightUp">
          <bgColor theme="0" tint="-0.499984740745262"/>
        </patternFill>
      </fill>
    </dxf>
  </dxfs>
  <tableStyles count="1" defaultTableStyle="TableStyleMedium2" defaultPivotStyle="PivotStyleLight16">
    <tableStyle name="Invisible" pivot="0" table="0" count="0" xr9:uid="{EB365730-F801-4249-BB18-ABE302DE856F}"/>
  </tableStyles>
  <colors>
    <mruColors>
      <color rgb="FFDAE9EB"/>
      <color rgb="FFD6DAC8"/>
      <color rgb="FF004F6F"/>
      <color rgb="FF005DAA"/>
      <color rgb="FFEDE9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190500</xdr:colOff>
      <xdr:row>7</xdr:row>
      <xdr:rowOff>47625</xdr:rowOff>
    </xdr:from>
    <xdr:to>
      <xdr:col>8</xdr:col>
      <xdr:colOff>3790950</xdr:colOff>
      <xdr:row>7</xdr:row>
      <xdr:rowOff>47625</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8067675" y="1333500"/>
          <a:ext cx="3600450" cy="0"/>
        </a:xfrm>
        <a:prstGeom prst="line">
          <a:avLst/>
        </a:prstGeom>
        <a:ln>
          <a:solidFill>
            <a:schemeClr val="bg1">
              <a:lumMod val="65000"/>
            </a:schemeClr>
          </a:solidFill>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421019</xdr:colOff>
      <xdr:row>1</xdr:row>
      <xdr:rowOff>68036</xdr:rowOff>
    </xdr:from>
    <xdr:to>
      <xdr:col>3</xdr:col>
      <xdr:colOff>1889682</xdr:colOff>
      <xdr:row>7</xdr:row>
      <xdr:rowOff>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35" t="19131" r="8849" b="17774"/>
        <a:stretch/>
      </xdr:blipFill>
      <xdr:spPr>
        <a:xfrm>
          <a:off x="2094698" y="163286"/>
          <a:ext cx="1468663" cy="1115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800100</xdr:colOff>
      <xdr:row>4</xdr:row>
      <xdr:rowOff>114120</xdr:rowOff>
    </xdr:from>
    <xdr:to>
      <xdr:col>4</xdr:col>
      <xdr:colOff>3086100</xdr:colOff>
      <xdr:row>4</xdr:row>
      <xdr:rowOff>189318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928723" y="815016"/>
          <a:ext cx="2286000" cy="75198"/>
        </a:xfrm>
        <a:prstGeom prst="rect">
          <a:avLst/>
        </a:prstGeom>
      </xdr:spPr>
    </xdr:pic>
    <xdr:clientData/>
  </xdr:twoCellAnchor>
  <xdr:twoCellAnchor editAs="oneCell">
    <xdr:from>
      <xdr:col>2</xdr:col>
      <xdr:colOff>21550</xdr:colOff>
      <xdr:row>1</xdr:row>
      <xdr:rowOff>101440</xdr:rowOff>
    </xdr:from>
    <xdr:to>
      <xdr:col>4</xdr:col>
      <xdr:colOff>159900</xdr:colOff>
      <xdr:row>5</xdr:row>
      <xdr:rowOff>120679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629" t="20000" r="6666" b="18518"/>
        <a:stretch/>
      </xdr:blipFill>
      <xdr:spPr>
        <a:xfrm>
          <a:off x="307300" y="196690"/>
          <a:ext cx="1105504" cy="803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57151</xdr:colOff>
      <xdr:row>2</xdr:row>
      <xdr:rowOff>9525</xdr:rowOff>
    </xdr:from>
    <xdr:to>
      <xdr:col>2</xdr:col>
      <xdr:colOff>990601</xdr:colOff>
      <xdr:row>5</xdr:row>
      <xdr:rowOff>200025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1" y="352425"/>
          <a:ext cx="933450" cy="933450"/>
        </a:xfrm>
        <a:prstGeom prst="rect">
          <a:avLst/>
        </a:prstGeom>
      </xdr:spPr>
    </xdr:pic>
    <xdr:clientData/>
  </xdr:twoCellAnchor>
  <xdr:twoCellAnchor editAs="oneCell">
    <xdr:from>
      <xdr:col>2</xdr:col>
      <xdr:colOff>1066800</xdr:colOff>
      <xdr:row>4</xdr:row>
      <xdr:rowOff>247649</xdr:rowOff>
    </xdr:from>
    <xdr:to>
      <xdr:col>4</xdr:col>
      <xdr:colOff>2190750</xdr:colOff>
      <xdr:row>5</xdr:row>
      <xdr:rowOff>112795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352550" y="1085849"/>
          <a:ext cx="3429000" cy="1127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B1:J81"/>
  <sheetViews>
    <sheetView showGridLines="0" showRowColHeaders="0" tabSelected="1" zoomScaleNormal="100" workbookViewId="0">
      <selection activeCell="B71" sqref="B71:J71"/>
    </sheetView>
  </sheetViews>
  <sheetFormatPr defaultColWidth="9.140625" defaultRowHeight="15.75"/>
  <cols>
    <col min="1" max="1" width="1.42578125" style="4" customWidth="1"/>
    <col min="2" max="2" width="2.85546875" style="4" customWidth="1"/>
    <col min="3" max="3" width="20.7109375" style="4" bestFit="1" customWidth="1"/>
    <col min="4" max="4" width="56.42578125" style="4" bestFit="1" customWidth="1"/>
    <col min="5" max="5" width="0.7109375" style="4" customWidth="1"/>
    <col min="6" max="6" width="22.5703125" style="4" bestFit="1" customWidth="1"/>
    <col min="7" max="7" width="12.85546875" style="4" customWidth="1"/>
    <col min="8" max="8" width="0.5703125" style="4" customWidth="1"/>
    <col min="9" max="9" width="58.42578125" style="5" bestFit="1" customWidth="1"/>
    <col min="10" max="10" width="2.85546875" style="4" customWidth="1"/>
    <col min="11" max="11" width="1.42578125" style="4" customWidth="1"/>
    <col min="12" max="16384" width="9.140625" style="4"/>
  </cols>
  <sheetData>
    <row r="1" spans="2:10" ht="7.5" customHeight="1" thickBot="1"/>
    <row r="2" spans="2:10" ht="15" customHeight="1" thickBot="1">
      <c r="B2" s="116"/>
      <c r="C2" s="117"/>
      <c r="D2" s="118"/>
      <c r="E2" s="118"/>
      <c r="F2" s="119"/>
      <c r="G2" s="119"/>
      <c r="H2" s="119"/>
      <c r="I2" s="119"/>
      <c r="J2" s="120"/>
    </row>
    <row r="3" spans="2:10" ht="16.5" customHeight="1" thickBot="1">
      <c r="B3" s="121"/>
      <c r="C3" s="97"/>
      <c r="D3" s="98"/>
      <c r="E3" s="98"/>
      <c r="F3" s="251" t="s">
        <v>90</v>
      </c>
      <c r="G3" s="252"/>
      <c r="H3" s="99"/>
      <c r="I3" s="108"/>
      <c r="J3" s="122"/>
    </row>
    <row r="4" spans="2:10" ht="17.25" customHeight="1">
      <c r="B4" s="121"/>
      <c r="C4" s="97"/>
      <c r="D4" s="98"/>
      <c r="E4" s="98"/>
      <c r="F4" s="130" t="s">
        <v>92</v>
      </c>
      <c r="G4" s="131"/>
      <c r="H4" s="99"/>
      <c r="I4" s="253" t="s">
        <v>67</v>
      </c>
      <c r="J4" s="122"/>
    </row>
    <row r="5" spans="2:10" ht="15" customHeight="1">
      <c r="B5" s="121"/>
      <c r="C5" s="97"/>
      <c r="D5" s="98"/>
      <c r="E5" s="98"/>
      <c r="F5" s="132" t="s">
        <v>91</v>
      </c>
      <c r="G5" s="133"/>
      <c r="H5" s="99"/>
      <c r="I5" s="253"/>
      <c r="J5" s="122"/>
    </row>
    <row r="6" spans="2:10" ht="15" customHeight="1">
      <c r="B6" s="121"/>
      <c r="C6" s="97"/>
      <c r="D6" s="98"/>
      <c r="E6" s="98"/>
      <c r="F6" s="134" t="s">
        <v>87</v>
      </c>
      <c r="G6" s="135"/>
      <c r="H6" s="99"/>
      <c r="I6" s="253"/>
      <c r="J6" s="122"/>
    </row>
    <row r="7" spans="2:10" ht="15" customHeight="1" thickBot="1">
      <c r="B7" s="121"/>
      <c r="C7" s="97"/>
      <c r="D7" s="97"/>
      <c r="E7" s="97"/>
      <c r="F7" s="255" t="s">
        <v>186</v>
      </c>
      <c r="G7" s="256"/>
      <c r="H7" s="98"/>
      <c r="I7" s="109" t="s">
        <v>218</v>
      </c>
      <c r="J7" s="122"/>
    </row>
    <row r="8" spans="2:10">
      <c r="B8" s="121"/>
      <c r="C8" s="78" t="s">
        <v>62</v>
      </c>
      <c r="D8" s="81"/>
      <c r="E8" s="100"/>
      <c r="F8" s="254"/>
      <c r="G8" s="254"/>
      <c r="H8" s="98"/>
      <c r="I8" s="97"/>
      <c r="J8" s="122"/>
    </row>
    <row r="9" spans="2:10">
      <c r="B9" s="121"/>
      <c r="C9" s="82" t="s">
        <v>130</v>
      </c>
      <c r="D9" s="79"/>
      <c r="E9" s="101"/>
      <c r="F9" s="80" t="s">
        <v>59</v>
      </c>
      <c r="G9" s="94"/>
      <c r="H9" s="98"/>
      <c r="I9" s="250" t="s">
        <v>88</v>
      </c>
      <c r="J9" s="122"/>
    </row>
    <row r="10" spans="2:10" ht="16.5" customHeight="1">
      <c r="B10" s="121"/>
      <c r="C10" s="87" t="s">
        <v>132</v>
      </c>
      <c r="D10" s="88"/>
      <c r="E10" s="101"/>
      <c r="F10" s="84" t="s">
        <v>0</v>
      </c>
      <c r="G10" s="94"/>
      <c r="H10" s="98"/>
      <c r="I10" s="250"/>
      <c r="J10" s="122"/>
    </row>
    <row r="11" spans="2:10" ht="6.75" customHeight="1" thickBot="1">
      <c r="B11" s="121"/>
      <c r="C11" s="103"/>
      <c r="D11" s="104"/>
      <c r="E11" s="102"/>
      <c r="F11" s="105"/>
      <c r="G11" s="106"/>
      <c r="H11" s="98"/>
      <c r="I11" s="107"/>
      <c r="J11" s="122"/>
    </row>
    <row r="12" spans="2:10" s="6" customFormat="1" ht="15.75" hidden="1" customHeight="1" thickBot="1">
      <c r="B12" s="121"/>
      <c r="C12" s="70"/>
      <c r="D12" s="72"/>
      <c r="E12" s="83"/>
      <c r="F12" s="85"/>
      <c r="G12" s="86"/>
      <c r="H12" s="71"/>
      <c r="I12" s="71"/>
      <c r="J12" s="122"/>
    </row>
    <row r="13" spans="2:10" ht="36.75" thickBot="1">
      <c r="B13" s="123"/>
      <c r="C13" s="110" t="s">
        <v>52</v>
      </c>
      <c r="D13" s="111" t="s">
        <v>2</v>
      </c>
      <c r="E13" s="112"/>
      <c r="F13" s="113" t="s">
        <v>51</v>
      </c>
      <c r="G13" s="111" t="s">
        <v>4</v>
      </c>
      <c r="H13" s="114"/>
      <c r="I13" s="115" t="s">
        <v>75</v>
      </c>
      <c r="J13" s="122"/>
    </row>
    <row r="14" spans="2:10" ht="16.5" thickTop="1">
      <c r="B14" s="121"/>
      <c r="C14" s="96" t="s">
        <v>143</v>
      </c>
      <c r="D14" s="139" t="s">
        <v>196</v>
      </c>
      <c r="E14" s="73"/>
      <c r="F14" s="126"/>
      <c r="G14" s="127"/>
      <c r="H14" s="74"/>
      <c r="I14" s="240" t="s">
        <v>5</v>
      </c>
      <c r="J14" s="122"/>
    </row>
    <row r="15" spans="2:10">
      <c r="B15" s="121"/>
      <c r="C15" s="95" t="s">
        <v>142</v>
      </c>
      <c r="D15" s="24" t="s">
        <v>6</v>
      </c>
      <c r="E15" s="75"/>
      <c r="F15" s="125"/>
      <c r="G15" s="128"/>
      <c r="H15" s="76"/>
      <c r="I15" s="241" t="s">
        <v>187</v>
      </c>
      <c r="J15" s="122"/>
    </row>
    <row r="16" spans="2:10" ht="18">
      <c r="B16" s="121"/>
      <c r="C16" s="95" t="s">
        <v>174</v>
      </c>
      <c r="D16" s="24" t="s">
        <v>175</v>
      </c>
      <c r="E16" s="75"/>
      <c r="F16" s="125"/>
      <c r="G16" s="129"/>
      <c r="H16" s="76"/>
      <c r="I16" s="241" t="s">
        <v>208</v>
      </c>
      <c r="J16" s="124"/>
    </row>
    <row r="17" spans="2:10">
      <c r="B17" s="121"/>
      <c r="C17" s="95" t="s">
        <v>191</v>
      </c>
      <c r="D17" s="24" t="s">
        <v>197</v>
      </c>
      <c r="E17" s="75"/>
      <c r="F17" s="125"/>
      <c r="G17" s="128"/>
      <c r="H17" s="76"/>
      <c r="I17" s="241" t="s">
        <v>5</v>
      </c>
      <c r="J17" s="122"/>
    </row>
    <row r="18" spans="2:10">
      <c r="B18" s="121"/>
      <c r="C18" s="95" t="s">
        <v>192</v>
      </c>
      <c r="D18" s="69" t="s">
        <v>198</v>
      </c>
      <c r="E18" s="75"/>
      <c r="F18" s="125"/>
      <c r="G18" s="128"/>
      <c r="H18" s="76"/>
      <c r="I18" s="242" t="s">
        <v>188</v>
      </c>
      <c r="J18" s="122"/>
    </row>
    <row r="19" spans="2:10">
      <c r="B19" s="121"/>
      <c r="C19" s="95" t="s">
        <v>193</v>
      </c>
      <c r="D19" s="69" t="s">
        <v>199</v>
      </c>
      <c r="E19" s="75"/>
      <c r="F19" s="67"/>
      <c r="G19" s="128"/>
      <c r="H19" s="76"/>
      <c r="I19" s="241" t="s">
        <v>5</v>
      </c>
      <c r="J19" s="122"/>
    </row>
    <row r="20" spans="2:10">
      <c r="B20" s="121"/>
      <c r="C20" s="95" t="s">
        <v>194</v>
      </c>
      <c r="D20" s="69" t="s">
        <v>198</v>
      </c>
      <c r="E20" s="75"/>
      <c r="F20" s="125"/>
      <c r="G20" s="128">
        <v>15</v>
      </c>
      <c r="H20" s="76"/>
      <c r="I20" s="242" t="s">
        <v>188</v>
      </c>
      <c r="J20" s="122"/>
    </row>
    <row r="21" spans="2:10">
      <c r="B21" s="121"/>
      <c r="C21" s="95" t="s">
        <v>7</v>
      </c>
      <c r="D21" s="69" t="s">
        <v>1</v>
      </c>
      <c r="E21" s="75"/>
      <c r="F21" s="125"/>
      <c r="G21" s="128"/>
      <c r="H21" s="76"/>
      <c r="I21" s="241" t="s">
        <v>5</v>
      </c>
      <c r="J21" s="122"/>
    </row>
    <row r="22" spans="2:10">
      <c r="B22" s="121"/>
      <c r="C22" s="95" t="s">
        <v>8</v>
      </c>
      <c r="D22" s="24" t="s">
        <v>53</v>
      </c>
      <c r="E22" s="75"/>
      <c r="F22" s="143"/>
      <c r="G22" s="22"/>
      <c r="H22" s="76"/>
      <c r="I22" s="4" t="s">
        <v>215</v>
      </c>
      <c r="J22" s="122"/>
    </row>
    <row r="23" spans="2:10">
      <c r="B23" s="121"/>
      <c r="C23" s="95" t="s">
        <v>195</v>
      </c>
      <c r="D23" s="24" t="s">
        <v>9</v>
      </c>
      <c r="E23" s="75"/>
      <c r="F23" s="67"/>
      <c r="G23" s="128"/>
      <c r="H23" s="76"/>
      <c r="I23" s="241" t="s">
        <v>5</v>
      </c>
      <c r="J23" s="122"/>
    </row>
    <row r="24" spans="2:10">
      <c r="B24" s="121"/>
      <c r="C24" s="95" t="s">
        <v>10</v>
      </c>
      <c r="D24" s="24" t="s">
        <v>11</v>
      </c>
      <c r="E24" s="75"/>
      <c r="F24" s="67"/>
      <c r="G24" s="128"/>
      <c r="H24" s="76"/>
      <c r="I24" s="241" t="s">
        <v>5</v>
      </c>
      <c r="J24" s="122"/>
    </row>
    <row r="25" spans="2:10" hidden="1">
      <c r="B25" s="121"/>
      <c r="C25" s="95" t="s">
        <v>10</v>
      </c>
      <c r="D25" s="24" t="s">
        <v>11</v>
      </c>
      <c r="E25" s="75"/>
      <c r="F25" s="125"/>
      <c r="G25" s="128"/>
      <c r="H25" s="76"/>
      <c r="I25" s="241" t="s">
        <v>163</v>
      </c>
      <c r="J25" s="122"/>
    </row>
    <row r="26" spans="2:10">
      <c r="B26" s="121"/>
      <c r="C26" s="95" t="s">
        <v>12</v>
      </c>
      <c r="D26" s="24" t="s">
        <v>149</v>
      </c>
      <c r="E26" s="75"/>
      <c r="F26" s="23"/>
      <c r="G26" s="77" t="s">
        <v>181</v>
      </c>
      <c r="H26" s="76"/>
      <c r="I26" s="242" t="s">
        <v>165</v>
      </c>
      <c r="J26" s="122"/>
    </row>
    <row r="27" spans="2:10">
      <c r="B27" s="121"/>
      <c r="C27" s="95" t="s">
        <v>14</v>
      </c>
      <c r="D27" s="24" t="s">
        <v>13</v>
      </c>
      <c r="E27" s="75"/>
      <c r="F27" s="67"/>
      <c r="G27" s="128"/>
      <c r="H27" s="76"/>
      <c r="I27" s="242" t="s">
        <v>112</v>
      </c>
      <c r="J27" s="122"/>
    </row>
    <row r="28" spans="2:10">
      <c r="B28" s="121"/>
      <c r="C28" s="95" t="s">
        <v>144</v>
      </c>
      <c r="D28" s="24" t="s">
        <v>15</v>
      </c>
      <c r="E28" s="75"/>
      <c r="F28" s="67"/>
      <c r="G28" s="128"/>
      <c r="H28" s="76"/>
      <c r="I28" s="242" t="s">
        <v>116</v>
      </c>
      <c r="J28" s="122"/>
    </row>
    <row r="29" spans="2:10">
      <c r="B29" s="121"/>
      <c r="C29" s="95" t="s">
        <v>16</v>
      </c>
      <c r="D29" s="24" t="s">
        <v>17</v>
      </c>
      <c r="E29" s="75"/>
      <c r="F29" s="67"/>
      <c r="G29" s="128"/>
      <c r="H29" s="76"/>
      <c r="I29" s="242" t="s">
        <v>5</v>
      </c>
      <c r="J29" s="122"/>
    </row>
    <row r="30" spans="2:10">
      <c r="B30" s="121"/>
      <c r="C30" s="95" t="s">
        <v>200</v>
      </c>
      <c r="D30" s="24" t="s">
        <v>18</v>
      </c>
      <c r="E30" s="75"/>
      <c r="F30" s="67"/>
      <c r="G30" s="128"/>
      <c r="H30" s="76"/>
      <c r="I30" s="242" t="s">
        <v>5</v>
      </c>
      <c r="J30" s="122"/>
    </row>
    <row r="31" spans="2:10">
      <c r="B31" s="121"/>
      <c r="C31" s="95" t="s">
        <v>200</v>
      </c>
      <c r="D31" s="24" t="s">
        <v>201</v>
      </c>
      <c r="E31" s="75"/>
      <c r="F31" s="67"/>
      <c r="G31" s="128"/>
      <c r="H31" s="76"/>
      <c r="I31" s="242" t="s">
        <v>145</v>
      </c>
      <c r="J31" s="122"/>
    </row>
    <row r="32" spans="2:10">
      <c r="B32" s="121"/>
      <c r="C32" s="95" t="s">
        <v>54</v>
      </c>
      <c r="D32" s="24" t="s">
        <v>150</v>
      </c>
      <c r="E32" s="75"/>
      <c r="F32" s="67"/>
      <c r="G32" s="128"/>
      <c r="H32" s="76"/>
      <c r="I32" s="242" t="s">
        <v>5</v>
      </c>
      <c r="J32" s="122"/>
    </row>
    <row r="33" spans="2:10">
      <c r="B33" s="121"/>
      <c r="C33" s="95" t="s">
        <v>19</v>
      </c>
      <c r="D33" s="24" t="s">
        <v>146</v>
      </c>
      <c r="E33" s="75"/>
      <c r="F33" s="125"/>
      <c r="G33" s="128"/>
      <c r="H33" s="76"/>
      <c r="I33" s="241" t="s">
        <v>5</v>
      </c>
      <c r="J33" s="122"/>
    </row>
    <row r="34" spans="2:10">
      <c r="B34" s="121"/>
      <c r="C34" s="95" t="s">
        <v>20</v>
      </c>
      <c r="D34" s="24" t="s">
        <v>202</v>
      </c>
      <c r="E34" s="75"/>
      <c r="F34" s="125"/>
      <c r="G34" s="128"/>
      <c r="H34" s="76"/>
      <c r="I34" s="241" t="s">
        <v>208</v>
      </c>
      <c r="J34" s="122"/>
    </row>
    <row r="35" spans="2:10">
      <c r="B35" s="121"/>
      <c r="C35" s="95" t="s">
        <v>21</v>
      </c>
      <c r="D35" s="24" t="s">
        <v>147</v>
      </c>
      <c r="E35" s="75"/>
      <c r="F35" s="125"/>
      <c r="G35" s="128"/>
      <c r="H35" s="76"/>
      <c r="I35" s="241" t="s">
        <v>208</v>
      </c>
      <c r="J35" s="122"/>
    </row>
    <row r="36" spans="2:10">
      <c r="B36" s="121"/>
      <c r="C36" s="95" t="s">
        <v>189</v>
      </c>
      <c r="D36" s="24" t="s">
        <v>22</v>
      </c>
      <c r="E36" s="75"/>
      <c r="F36" s="67"/>
      <c r="G36" s="22">
        <v>10</v>
      </c>
      <c r="H36" s="76"/>
      <c r="I36" s="243" t="s">
        <v>5</v>
      </c>
      <c r="J36" s="122"/>
    </row>
    <row r="37" spans="2:10">
      <c r="B37" s="121"/>
      <c r="C37" s="95" t="s">
        <v>23</v>
      </c>
      <c r="D37" s="24" t="s">
        <v>148</v>
      </c>
      <c r="E37" s="75"/>
      <c r="F37" s="67"/>
      <c r="G37" s="128">
        <v>10</v>
      </c>
      <c r="H37" s="76"/>
      <c r="I37" s="242" t="s">
        <v>24</v>
      </c>
      <c r="J37" s="122"/>
    </row>
    <row r="38" spans="2:10">
      <c r="B38" s="121"/>
      <c r="C38" s="95" t="s">
        <v>166</v>
      </c>
      <c r="D38" s="24" t="s">
        <v>203</v>
      </c>
      <c r="E38" s="75"/>
      <c r="F38" s="67"/>
      <c r="G38" s="22"/>
      <c r="H38" s="76"/>
      <c r="I38" s="242" t="s">
        <v>152</v>
      </c>
      <c r="J38" s="122"/>
    </row>
    <row r="39" spans="2:10">
      <c r="B39" s="121"/>
      <c r="C39" s="95" t="s">
        <v>167</v>
      </c>
      <c r="D39" s="24" t="s">
        <v>204</v>
      </c>
      <c r="E39" s="75"/>
      <c r="F39" s="67"/>
      <c r="G39" s="128">
        <v>15</v>
      </c>
      <c r="H39" s="76"/>
      <c r="I39" s="244" t="s">
        <v>24</v>
      </c>
      <c r="J39" s="122"/>
    </row>
    <row r="40" spans="2:10" hidden="1">
      <c r="B40" s="121"/>
      <c r="C40" s="95" t="s">
        <v>168</v>
      </c>
      <c r="D40" s="24" t="s">
        <v>164</v>
      </c>
      <c r="E40" s="75"/>
      <c r="F40" s="67"/>
      <c r="G40" s="128">
        <v>15</v>
      </c>
      <c r="H40" s="76"/>
      <c r="I40" s="242" t="s">
        <v>153</v>
      </c>
      <c r="J40" s="122"/>
    </row>
    <row r="41" spans="2:10" hidden="1">
      <c r="B41" s="121"/>
      <c r="C41" s="95" t="s">
        <v>25</v>
      </c>
      <c r="D41" s="24" t="s">
        <v>27</v>
      </c>
      <c r="E41" s="75"/>
      <c r="F41" s="67"/>
      <c r="G41" s="141">
        <v>15</v>
      </c>
      <c r="H41" s="76"/>
      <c r="I41" s="242" t="s">
        <v>24</v>
      </c>
      <c r="J41" s="122"/>
    </row>
    <row r="42" spans="2:10" ht="31.5" hidden="1">
      <c r="B42" s="121"/>
      <c r="C42" s="95" t="s">
        <v>26</v>
      </c>
      <c r="D42" s="24" t="s">
        <v>151</v>
      </c>
      <c r="E42" s="75"/>
      <c r="F42" s="67"/>
      <c r="G42" s="128">
        <v>15</v>
      </c>
      <c r="H42" s="76"/>
      <c r="I42" s="242" t="s">
        <v>24</v>
      </c>
      <c r="J42" s="122"/>
    </row>
    <row r="43" spans="2:10">
      <c r="B43" s="121"/>
      <c r="C43" s="95" t="s">
        <v>28</v>
      </c>
      <c r="D43" s="24" t="s">
        <v>29</v>
      </c>
      <c r="E43" s="75"/>
      <c r="F43" s="67"/>
      <c r="G43" s="128"/>
      <c r="H43" s="76"/>
      <c r="I43" s="242" t="s">
        <v>5</v>
      </c>
      <c r="J43" s="122"/>
    </row>
    <row r="44" spans="2:10">
      <c r="B44" s="121"/>
      <c r="C44" s="95" t="s">
        <v>30</v>
      </c>
      <c r="D44" s="24" t="s">
        <v>55</v>
      </c>
      <c r="E44" s="75"/>
      <c r="F44" s="67"/>
      <c r="G44" s="128"/>
      <c r="H44" s="76"/>
      <c r="I44" s="241" t="s">
        <v>208</v>
      </c>
      <c r="J44" s="122"/>
    </row>
    <row r="45" spans="2:10">
      <c r="B45" s="121"/>
      <c r="C45" s="95" t="s">
        <v>154</v>
      </c>
      <c r="D45" s="24" t="s">
        <v>56</v>
      </c>
      <c r="E45" s="75"/>
      <c r="F45" s="67"/>
      <c r="G45" s="128"/>
      <c r="H45" s="76"/>
      <c r="I45" s="241" t="s">
        <v>208</v>
      </c>
      <c r="J45" s="122"/>
    </row>
    <row r="46" spans="2:10">
      <c r="B46" s="121"/>
      <c r="C46" s="95" t="s">
        <v>32</v>
      </c>
      <c r="D46" s="24" t="s">
        <v>33</v>
      </c>
      <c r="E46" s="75"/>
      <c r="F46" s="67"/>
      <c r="G46" s="128"/>
      <c r="H46" s="76"/>
      <c r="I46" s="241" t="s">
        <v>216</v>
      </c>
      <c r="J46" s="122"/>
    </row>
    <row r="47" spans="2:10">
      <c r="B47" s="121"/>
      <c r="C47" s="95" t="s">
        <v>34</v>
      </c>
      <c r="D47" s="24" t="s">
        <v>35</v>
      </c>
      <c r="E47" s="75"/>
      <c r="F47" s="67"/>
      <c r="G47" s="128"/>
      <c r="H47" s="76"/>
      <c r="I47" s="241" t="s">
        <v>216</v>
      </c>
      <c r="J47" s="122"/>
    </row>
    <row r="48" spans="2:10">
      <c r="B48" s="121"/>
      <c r="C48" s="95" t="s">
        <v>36</v>
      </c>
      <c r="D48" s="24" t="s">
        <v>205</v>
      </c>
      <c r="E48" s="75"/>
      <c r="F48" s="67"/>
      <c r="G48" s="128"/>
      <c r="H48" s="76"/>
      <c r="I48" s="241" t="s">
        <v>208</v>
      </c>
      <c r="J48" s="122"/>
    </row>
    <row r="49" spans="2:10" hidden="1">
      <c r="B49" s="121"/>
      <c r="C49" s="95" t="s">
        <v>36</v>
      </c>
      <c r="D49" s="24" t="s">
        <v>155</v>
      </c>
      <c r="E49" s="75"/>
      <c r="F49" s="67"/>
      <c r="G49" s="128"/>
      <c r="H49" s="76"/>
      <c r="I49" s="242" t="s">
        <v>110</v>
      </c>
      <c r="J49" s="122"/>
    </row>
    <row r="50" spans="2:10">
      <c r="B50" s="121"/>
      <c r="C50" s="95" t="s">
        <v>37</v>
      </c>
      <c r="D50" s="24" t="s">
        <v>38</v>
      </c>
      <c r="E50" s="75"/>
      <c r="F50" s="67"/>
      <c r="G50" s="128"/>
      <c r="H50" s="76"/>
      <c r="I50" s="242" t="s">
        <v>5</v>
      </c>
      <c r="J50" s="122"/>
    </row>
    <row r="51" spans="2:10">
      <c r="B51" s="121"/>
      <c r="C51" s="95" t="s">
        <v>39</v>
      </c>
      <c r="D51" s="140" t="s">
        <v>40</v>
      </c>
      <c r="E51" s="75"/>
      <c r="F51" s="67"/>
      <c r="G51" s="136"/>
      <c r="H51" s="76"/>
      <c r="I51" s="242" t="s">
        <v>5</v>
      </c>
      <c r="J51" s="122"/>
    </row>
    <row r="52" spans="2:10" hidden="1">
      <c r="B52" s="121"/>
      <c r="C52" s="95" t="s">
        <v>174</v>
      </c>
      <c r="D52" s="24" t="s">
        <v>176</v>
      </c>
      <c r="E52" s="75"/>
      <c r="F52" s="67"/>
      <c r="G52" s="128"/>
      <c r="H52" s="76"/>
      <c r="I52" s="242"/>
      <c r="J52" s="122"/>
    </row>
    <row r="53" spans="2:10">
      <c r="B53" s="121"/>
      <c r="C53" s="95" t="s">
        <v>206</v>
      </c>
      <c r="D53" s="24" t="s">
        <v>198</v>
      </c>
      <c r="E53" s="75"/>
      <c r="F53" s="67"/>
      <c r="G53" s="128"/>
      <c r="H53" s="76"/>
      <c r="I53" s="242" t="s">
        <v>24</v>
      </c>
      <c r="J53" s="122"/>
    </row>
    <row r="54" spans="2:10">
      <c r="B54" s="121"/>
      <c r="C54" s="95" t="s">
        <v>156</v>
      </c>
      <c r="D54" s="24" t="s">
        <v>207</v>
      </c>
      <c r="E54" s="75"/>
      <c r="F54" s="67"/>
      <c r="G54" s="128"/>
      <c r="H54" s="76"/>
      <c r="I54" s="241" t="s">
        <v>208</v>
      </c>
      <c r="J54" s="122"/>
    </row>
    <row r="55" spans="2:10">
      <c r="B55" s="121"/>
      <c r="C55" s="95" t="s">
        <v>209</v>
      </c>
      <c r="D55" s="24" t="s">
        <v>41</v>
      </c>
      <c r="E55" s="75"/>
      <c r="F55" s="67"/>
      <c r="G55" s="128"/>
      <c r="H55" s="76"/>
      <c r="I55" s="241" t="s">
        <v>5</v>
      </c>
      <c r="J55" s="122"/>
    </row>
    <row r="56" spans="2:10">
      <c r="B56" s="121"/>
      <c r="C56" s="95" t="s">
        <v>210</v>
      </c>
      <c r="D56" s="24" t="s">
        <v>157</v>
      </c>
      <c r="E56" s="75"/>
      <c r="F56" s="125"/>
      <c r="G56" s="128"/>
      <c r="H56" s="76"/>
      <c r="I56" s="241" t="s">
        <v>208</v>
      </c>
      <c r="J56" s="122"/>
    </row>
    <row r="57" spans="2:10">
      <c r="B57" s="121"/>
      <c r="C57" s="95" t="s">
        <v>159</v>
      </c>
      <c r="D57" s="24" t="s">
        <v>42</v>
      </c>
      <c r="E57" s="75"/>
      <c r="F57" s="67"/>
      <c r="G57" s="128"/>
      <c r="H57" s="76"/>
      <c r="I57" s="245" t="s">
        <v>5</v>
      </c>
      <c r="J57" s="122"/>
    </row>
    <row r="58" spans="2:10">
      <c r="B58" s="121"/>
      <c r="C58" s="95" t="s">
        <v>158</v>
      </c>
      <c r="D58" s="24" t="s">
        <v>43</v>
      </c>
      <c r="E58" s="75"/>
      <c r="F58" s="67"/>
      <c r="G58" s="22"/>
      <c r="H58" s="76"/>
      <c r="I58" s="245" t="s">
        <v>44</v>
      </c>
      <c r="J58" s="122"/>
    </row>
    <row r="59" spans="2:10">
      <c r="B59" s="121"/>
      <c r="C59" s="95" t="s">
        <v>160</v>
      </c>
      <c r="D59" s="24" t="s">
        <v>198</v>
      </c>
      <c r="E59" s="75"/>
      <c r="F59" s="67"/>
      <c r="G59" s="128"/>
      <c r="H59" s="76"/>
      <c r="I59" s="245" t="s">
        <v>44</v>
      </c>
      <c r="J59" s="122"/>
    </row>
    <row r="60" spans="2:10">
      <c r="B60" s="121"/>
      <c r="C60" s="230" t="s">
        <v>161</v>
      </c>
      <c r="D60" s="231" t="s">
        <v>162</v>
      </c>
      <c r="E60" s="232"/>
      <c r="F60" s="233"/>
      <c r="G60" s="234"/>
      <c r="H60" s="235"/>
      <c r="I60" s="246" t="s">
        <v>45</v>
      </c>
      <c r="J60" s="122"/>
    </row>
    <row r="61" spans="2:10" ht="15" customHeight="1">
      <c r="B61" s="121"/>
      <c r="C61" s="238" t="s">
        <v>211</v>
      </c>
      <c r="D61" s="239" t="s">
        <v>212</v>
      </c>
      <c r="E61" s="232"/>
      <c r="F61" s="125"/>
      <c r="G61" s="234">
        <v>3</v>
      </c>
      <c r="H61" s="235"/>
      <c r="I61" s="247" t="s">
        <v>24</v>
      </c>
      <c r="J61" s="122"/>
    </row>
    <row r="62" spans="2:10">
      <c r="B62" s="121"/>
      <c r="C62" s="96" t="s">
        <v>213</v>
      </c>
      <c r="D62" s="236" t="s">
        <v>46</v>
      </c>
      <c r="E62" s="73"/>
      <c r="F62" s="237"/>
      <c r="G62" s="127"/>
      <c r="H62" s="74"/>
      <c r="I62" s="248" t="s">
        <v>5</v>
      </c>
      <c r="J62" s="122"/>
    </row>
    <row r="63" spans="2:10" ht="15.75" customHeight="1">
      <c r="B63" s="121"/>
      <c r="C63" s="95" t="s">
        <v>214</v>
      </c>
      <c r="D63" s="24" t="s">
        <v>198</v>
      </c>
      <c r="E63" s="75"/>
      <c r="F63" s="67"/>
      <c r="G63" s="128"/>
      <c r="H63" s="76"/>
      <c r="I63" s="245" t="s">
        <v>57</v>
      </c>
      <c r="J63" s="122"/>
    </row>
    <row r="64" spans="2:10" ht="15.75" customHeight="1">
      <c r="B64" s="121"/>
      <c r="C64" s="95" t="s">
        <v>47</v>
      </c>
      <c r="D64" s="24" t="s">
        <v>48</v>
      </c>
      <c r="E64" s="75"/>
      <c r="F64" s="67"/>
      <c r="G64" s="141">
        <v>14</v>
      </c>
      <c r="H64" s="76"/>
      <c r="I64" s="241" t="s">
        <v>216</v>
      </c>
      <c r="J64" s="122"/>
    </row>
    <row r="65" spans="2:10" ht="16.5" thickBot="1">
      <c r="B65" s="222"/>
      <c r="C65" s="95" t="s">
        <v>49</v>
      </c>
      <c r="D65" s="24" t="s">
        <v>50</v>
      </c>
      <c r="E65" s="75"/>
      <c r="F65" s="67"/>
      <c r="G65" s="141">
        <v>14</v>
      </c>
      <c r="H65" s="76"/>
      <c r="I65" s="241" t="s">
        <v>208</v>
      </c>
      <c r="J65" s="225"/>
    </row>
    <row r="66" spans="2:10">
      <c r="B66" s="226"/>
      <c r="C66" s="95" t="s">
        <v>177</v>
      </c>
      <c r="D66" s="138"/>
      <c r="E66" s="223"/>
      <c r="F66" s="125"/>
      <c r="G66" s="128"/>
      <c r="H66" s="224"/>
      <c r="I66" s="137" t="s">
        <v>5</v>
      </c>
      <c r="J66" s="225"/>
    </row>
    <row r="67" spans="2:10">
      <c r="B67" s="222"/>
      <c r="C67" s="95" t="s">
        <v>178</v>
      </c>
      <c r="D67" s="138"/>
      <c r="E67" s="223"/>
      <c r="F67" s="125"/>
      <c r="G67" s="128"/>
      <c r="H67" s="224"/>
      <c r="I67" s="137" t="s">
        <v>5</v>
      </c>
      <c r="J67" s="225"/>
    </row>
    <row r="68" spans="2:10">
      <c r="B68" s="222"/>
      <c r="C68" s="95" t="s">
        <v>179</v>
      </c>
      <c r="D68" s="138"/>
      <c r="E68" s="223"/>
      <c r="F68" s="125"/>
      <c r="G68" s="128"/>
      <c r="H68" s="224"/>
      <c r="I68" s="137" t="s">
        <v>5</v>
      </c>
      <c r="J68" s="225"/>
    </row>
    <row r="69" spans="2:10">
      <c r="B69" s="222"/>
      <c r="C69" s="95" t="s">
        <v>180</v>
      </c>
      <c r="D69" s="138"/>
      <c r="E69" s="223"/>
      <c r="F69" s="125"/>
      <c r="G69" s="128"/>
      <c r="H69" s="224"/>
      <c r="I69" s="137" t="s">
        <v>5</v>
      </c>
      <c r="J69" s="225"/>
    </row>
    <row r="70" spans="2:10" ht="16.5" thickBot="1">
      <c r="B70" s="227"/>
      <c r="C70" s="228"/>
      <c r="D70" s="228"/>
      <c r="E70" s="228"/>
      <c r="F70" s="228"/>
      <c r="G70" s="228"/>
      <c r="H70" s="228"/>
      <c r="I70" s="228"/>
      <c r="J70" s="229"/>
    </row>
    <row r="71" spans="2:10" ht="87" customHeight="1">
      <c r="B71" s="249" t="str">
        <f>ReferenceData!J17</f>
        <v xml:space="preserve">This tool is provided for your convenience and is based on the standard form of HAR® Purchase Contract released on 8/2024  and available data at the time of development.  It is a template designed only to assist the user, and this software is provided “as is” and any expressed or implied warranties, including, but not limited to, the implied warranties of merchantability or fitness for any particular purpose are disclaimed.  In no event shall the developers or distributors be liable for any direct, indirect, incidental, special, exemplary, or consequential damages however caused or on any theory of liability arising in any way out of the use of this software. Further, we are not responsible for any errors or omissions by the user of this software, and since dates may change or the terms of a particular contract may vary from the standard form, the user is responsible to double check to ensure that the results are accurate. </v>
      </c>
      <c r="C71" s="249"/>
      <c r="D71" s="249"/>
      <c r="E71" s="249"/>
      <c r="F71" s="249"/>
      <c r="G71" s="249"/>
      <c r="H71" s="249"/>
      <c r="I71" s="249"/>
      <c r="J71" s="249"/>
    </row>
    <row r="72" spans="2:10">
      <c r="B72" s="89"/>
      <c r="C72" s="90"/>
      <c r="D72" s="90"/>
      <c r="E72" s="89"/>
      <c r="F72" s="90"/>
      <c r="G72" s="90"/>
      <c r="H72" s="90"/>
      <c r="I72" s="90"/>
      <c r="J72" s="89"/>
    </row>
    <row r="73" spans="2:10">
      <c r="B73" s="89"/>
      <c r="C73" s="89"/>
      <c r="D73" s="89"/>
      <c r="E73" s="89"/>
      <c r="F73" s="89"/>
      <c r="G73" s="89"/>
      <c r="H73" s="89"/>
      <c r="I73" s="91"/>
      <c r="J73" s="89"/>
    </row>
    <row r="75" spans="2:10">
      <c r="D75" s="142"/>
    </row>
    <row r="79" spans="2:10" hidden="1">
      <c r="C79" s="4">
        <v>0</v>
      </c>
    </row>
    <row r="80" spans="2:10" ht="21" hidden="1" customHeight="1">
      <c r="C80" s="4" t="s">
        <v>176</v>
      </c>
    </row>
    <row r="81" spans="3:3" ht="15" hidden="1" customHeight="1">
      <c r="C81" s="4" t="s">
        <v>40</v>
      </c>
    </row>
  </sheetData>
  <sheetProtection algorithmName="SHA-512" hashValue="pF4Ops4LnXCC9zPKaD7WL5vCYK52HbkMJuqKi/CjnL8EfIu217N6GcjqcpUY1pXEZw4gySFhrfXwncbvw7HwGQ==" saltValue="eyNbZPKajWTeqdJKkBLa/A==" spinCount="100000" sheet="1" objects="1" scenarios="1"/>
  <dataConsolidate/>
  <mergeCells count="6">
    <mergeCell ref="B71:J71"/>
    <mergeCell ref="I9:I10"/>
    <mergeCell ref="F3:G3"/>
    <mergeCell ref="I4:I6"/>
    <mergeCell ref="F8:G8"/>
    <mergeCell ref="F7:G7"/>
  </mergeCells>
  <conditionalFormatting sqref="G51">
    <cfRule type="expression" dxfId="2" priority="1">
      <formula>IF($D$51=$C$80,$C$80=1)</formula>
    </cfRule>
    <cfRule type="expression" dxfId="1" priority="4">
      <formula>$D$51&gt;=C81</formula>
    </cfRule>
    <cfRule type="expression" dxfId="0" priority="5">
      <formula>$D$51&gt;=$C$80</formula>
    </cfRule>
  </conditionalFormatting>
  <dataValidations count="1">
    <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sqref="I46" xr:uid="{352E4B23-11C0-464D-9E7E-7D4AC1D97349}">
      <formula1>#REF!</formula1>
    </dataValidation>
  </dataValidations>
  <printOptions horizontalCentered="1" verticalCentered="1"/>
  <pageMargins left="0.34" right="0.25" top="0.41" bottom="0.25" header="0.3" footer="0.25"/>
  <pageSetup scale="55" fitToWidth="0" orientation="portrait" r:id="rId1"/>
  <drawing r:id="rId2"/>
  <extLst>
    <ext xmlns:x14="http://schemas.microsoft.com/office/spreadsheetml/2009/9/main" uri="{CCE6A557-97BC-4b89-ADB6-D9C93CAAB3DF}">
      <x14:dataValidations xmlns:xm="http://schemas.microsoft.com/office/excel/2006/main" count="11">
        <x14:dataValidation type="list" errorStyle="warning" allowBlank="1" showDropDown="1" showInputMessage="1" showErrorMessage="1" errorTitle="Choose from the dropdown" error="This cell effects other areas of the sheet, please choose a value from the dropdown list._x000a__x000a_Entering a different value may break some formulas on this sheet." xr:uid="{00000000-0002-0000-0000-000001000000}">
          <x14:formula1>
            <xm:f>ReferenceData!$A$7</xm:f>
          </x14:formula1>
          <xm:sqref>I49</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00000000-0002-0000-0000-000002000000}">
          <x14:formula1>
            <xm:f>ReferenceData!$A$5</xm:f>
          </x14:formula1>
          <xm:sqref>I52</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00000000-0002-0000-0000-000006000000}">
          <x14:formula1>
            <xm:f>ReferenceData!$B$50:$B$51</xm:f>
          </x14:formula1>
          <xm:sqref>I16:I17 I33:I35 I14 I44 I48 I54:I56 I65</xm:sqref>
        </x14:dataValidation>
        <x14:dataValidation type="list" allowBlank="1" showInputMessage="1" showErrorMessage="1" xr:uid="{00000000-0002-0000-0000-000007000000}">
          <x14:formula1>
            <xm:f>ReferenceData!$A$58:$A$59</xm:f>
          </x14:formula1>
          <xm:sqref>D14</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00000000-0002-0000-0000-000009000000}">
          <x14:formula1>
            <xm:f>ReferenceData!$A$5:$A$6</xm:f>
          </x14:formula1>
          <xm:sqref>I24</xm:sqref>
        </x14:dataValidation>
        <x14:dataValidation type="list" errorStyle="warning" allowBlank="1" showDropDown="1" showInputMessage="1" showErrorMessage="1" errorTitle="Choose from the dropdown" error="This cell effects other areas of the sheet, please choose a value from the dropdown list._x000a__x000a_Entering a different value may break some formulas on this sheet." xr:uid="{00000000-0002-0000-0000-00000A000000}">
          <x14:formula1>
            <xm:f>ReferenceData!$A$5</xm:f>
          </x14:formula1>
          <xm:sqref>I29:I32 I36 I43 I50:I51 I66:I69 I57 I62</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00000000-0002-0000-0000-00000C000000}">
          <x14:formula1>
            <xm:f>ReferenceData!$A$9:$A$10</xm:f>
          </x14:formula1>
          <xm:sqref>I25</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00000000-0002-0000-0000-00000D000000}">
          <x14:formula1>
            <xm:f>ReferenceData!$A$11</xm:f>
          </x14:formula1>
          <xm:sqref>I26</xm:sqref>
        </x14:dataValidation>
        <x14:dataValidation type="list" allowBlank="1" showInputMessage="1" showErrorMessage="1" xr:uid="{00000000-0002-0000-0000-00000E000000}">
          <x14:formula1>
            <xm:f>ReferenceData!$A$63:$A$64</xm:f>
          </x14:formula1>
          <xm:sqref>D51</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19F61102-766E-45D9-8AB8-8D1E636D9BAF}">
          <x14:formula1>
            <xm:f>ReferenceData!$B$51:$B$52</xm:f>
          </x14:formula1>
          <xm:sqref>I15</xm:sqref>
        </x14:dataValidation>
        <x14:dataValidation type="list" errorStyle="warning" allowBlank="1" showInputMessage="1" showErrorMessage="1" errorTitle="Choose from the dropdown" error="This cell effects other areas of the sheet, please choose a value from the dropdown list._x000a__x000a_Entering a different value may break some formulas on this sheet." xr:uid="{61358355-A5D1-49F0-A26C-E5A3B6DB6DE9}">
          <x14:formula1>
            <xm:f>ReferenceData!$K$62:$K$65</xm:f>
          </x14:formula1>
          <xm:sqref>I45 I47 I64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M77"/>
  <sheetViews>
    <sheetView showZeros="0" zoomScaleNormal="100" zoomScaleSheetLayoutView="40" workbookViewId="0">
      <selection activeCell="H22" sqref="H22"/>
    </sheetView>
  </sheetViews>
  <sheetFormatPr defaultColWidth="9.140625" defaultRowHeight="15"/>
  <cols>
    <col min="1" max="1" width="1.42578125" style="157" customWidth="1"/>
    <col min="2" max="2" width="2.85546875" style="157" customWidth="1"/>
    <col min="3" max="3" width="3" style="157" customWidth="1"/>
    <col min="4" max="4" width="11.5703125" style="157" customWidth="1"/>
    <col min="5" max="5" width="54.42578125" style="157" customWidth="1"/>
    <col min="6" max="6" width="0.5703125" style="157" hidden="1" customWidth="1"/>
    <col min="7" max="7" width="7.42578125" style="157" customWidth="1"/>
    <col min="8" max="8" width="21.85546875" style="157" customWidth="1"/>
    <col min="9" max="9" width="0.140625" style="157" customWidth="1"/>
    <col min="10" max="10" width="29.7109375" style="157" customWidth="1"/>
    <col min="11" max="11" width="2.85546875" style="157" customWidth="1"/>
    <col min="12" max="12" width="1.42578125" style="157" customWidth="1"/>
    <col min="13" max="13" width="24.85546875" style="157" customWidth="1"/>
    <col min="14" max="14" width="33.28515625" style="157" bestFit="1" customWidth="1"/>
    <col min="15" max="16384" width="9.140625" style="157"/>
  </cols>
  <sheetData>
    <row r="1" spans="2:13" ht="7.5" customHeight="1" thickBot="1"/>
    <row r="2" spans="2:13" ht="15.75" thickBot="1">
      <c r="B2" s="158"/>
      <c r="C2" s="159"/>
      <c r="D2" s="159"/>
      <c r="E2" s="159"/>
      <c r="F2" s="159"/>
      <c r="G2" s="159"/>
      <c r="H2" s="159"/>
      <c r="I2" s="160"/>
      <c r="J2" s="159"/>
      <c r="K2" s="161"/>
    </row>
    <row r="3" spans="2:13" ht="15.75" customHeight="1" thickBot="1">
      <c r="B3" s="162"/>
      <c r="C3" s="163"/>
      <c r="D3" s="163"/>
      <c r="E3" s="257" t="s">
        <v>139</v>
      </c>
      <c r="F3" s="164"/>
      <c r="G3" s="163"/>
      <c r="H3" s="163"/>
      <c r="I3" s="165"/>
      <c r="J3" s="166" t="s">
        <v>131</v>
      </c>
      <c r="K3" s="167"/>
    </row>
    <row r="4" spans="2:13" ht="15.75" customHeight="1" thickBot="1">
      <c r="B4" s="162"/>
      <c r="C4" s="163"/>
      <c r="D4" s="163"/>
      <c r="E4" s="257"/>
      <c r="F4" s="164"/>
      <c r="G4" s="163"/>
      <c r="H4" s="163"/>
      <c r="I4" s="168"/>
      <c r="J4" s="169" t="s">
        <v>60</v>
      </c>
      <c r="K4" s="167"/>
    </row>
    <row r="5" spans="2:13" ht="15" customHeight="1">
      <c r="B5" s="170"/>
      <c r="C5" s="171"/>
      <c r="D5" s="171"/>
      <c r="E5" s="257"/>
      <c r="F5" s="164"/>
      <c r="G5" s="163"/>
      <c r="H5" s="163"/>
      <c r="I5" s="172"/>
      <c r="J5" s="173"/>
      <c r="K5" s="167"/>
    </row>
    <row r="6" spans="2:13" ht="15.75" customHeight="1">
      <c r="B6" s="170"/>
      <c r="C6" s="171"/>
      <c r="D6" s="171"/>
      <c r="E6" s="174"/>
      <c r="F6" s="164"/>
      <c r="G6" s="163"/>
      <c r="H6" s="175" t="s">
        <v>59</v>
      </c>
      <c r="I6" s="176"/>
      <c r="J6" s="177" t="str">
        <f>StaticTimeline!J3</f>
        <v>#Enter Contract Reference Date on Entry Worksheet</v>
      </c>
      <c r="K6" s="167"/>
    </row>
    <row r="7" spans="2:13" s="180" customFormat="1" ht="15.75" customHeight="1">
      <c r="B7" s="170"/>
      <c r="C7" s="260" t="s">
        <v>63</v>
      </c>
      <c r="D7" s="261"/>
      <c r="E7" s="177" t="str">
        <f>StaticTimeline!E8</f>
        <v>#Enter Property Address on Entry Worksheet</v>
      </c>
      <c r="F7" s="178"/>
      <c r="G7" s="163"/>
      <c r="H7" s="179" t="s">
        <v>0</v>
      </c>
      <c r="I7" s="176"/>
      <c r="J7" s="177" t="str">
        <f>StaticTimeline!J4</f>
        <v>#Enter Acceptance Date on Entry Worksheet</v>
      </c>
      <c r="K7" s="167"/>
    </row>
    <row r="8" spans="2:13" s="180" customFormat="1" ht="15.75" customHeight="1">
      <c r="B8" s="170"/>
      <c r="C8" s="258" t="s">
        <v>130</v>
      </c>
      <c r="D8" s="259"/>
      <c r="E8" s="181">
        <f>IF(ISBLANK('Entry Worksheet'!D9),,'Entry Worksheet'!D9)</f>
        <v>0</v>
      </c>
      <c r="F8" s="178"/>
      <c r="G8" s="163"/>
      <c r="H8" s="179" t="s">
        <v>1</v>
      </c>
      <c r="I8" s="176"/>
      <c r="J8" s="182" t="str">
        <f>StaticTimeline!J5</f>
        <v>Not Entered</v>
      </c>
      <c r="K8" s="167"/>
    </row>
    <row r="9" spans="2:13" s="180" customFormat="1" ht="15.75" customHeight="1">
      <c r="B9" s="170"/>
      <c r="C9" s="258" t="s">
        <v>132</v>
      </c>
      <c r="D9" s="259"/>
      <c r="E9" s="181">
        <f>IF(ISBLANK('Entry Worksheet'!D10),,'Entry Worksheet'!D10)</f>
        <v>0</v>
      </c>
      <c r="F9" s="178"/>
      <c r="G9" s="163"/>
      <c r="H9" s="179" t="s">
        <v>70</v>
      </c>
      <c r="I9" s="176"/>
      <c r="J9" s="146" t="s">
        <v>72</v>
      </c>
      <c r="K9" s="183"/>
    </row>
    <row r="10" spans="2:13" ht="15.75" customHeight="1">
      <c r="B10" s="170"/>
      <c r="C10" s="258" t="s">
        <v>170</v>
      </c>
      <c r="D10" s="259"/>
      <c r="E10" s="144"/>
      <c r="F10" s="178"/>
      <c r="G10" s="163"/>
      <c r="H10" s="179" t="s">
        <v>172</v>
      </c>
      <c r="I10" s="184"/>
      <c r="J10" s="145"/>
      <c r="K10" s="183"/>
    </row>
    <row r="11" spans="2:13" ht="15.75" customHeight="1">
      <c r="B11" s="170"/>
      <c r="C11" s="258" t="s">
        <v>171</v>
      </c>
      <c r="D11" s="259"/>
      <c r="E11" s="144"/>
      <c r="F11" s="178"/>
      <c r="G11" s="163"/>
      <c r="H11" s="179" t="s">
        <v>173</v>
      </c>
      <c r="I11" s="176"/>
      <c r="J11" s="145"/>
      <c r="K11" s="167"/>
      <c r="L11" s="185"/>
    </row>
    <row r="12" spans="2:13" ht="6.75" customHeight="1" thickBot="1">
      <c r="B12" s="162"/>
      <c r="C12" s="171"/>
      <c r="D12" s="171"/>
      <c r="E12" s="171"/>
      <c r="F12" s="171"/>
      <c r="G12" s="171"/>
      <c r="H12" s="163"/>
      <c r="I12" s="163"/>
      <c r="J12" s="163"/>
      <c r="K12" s="186"/>
      <c r="M12" s="187"/>
    </row>
    <row r="13" spans="2:13" ht="54.75" thickBot="1">
      <c r="B13" s="162"/>
      <c r="C13" s="150" t="s">
        <v>127</v>
      </c>
      <c r="D13" s="151" t="s">
        <v>52</v>
      </c>
      <c r="E13" s="151" t="s">
        <v>2</v>
      </c>
      <c r="F13" s="152"/>
      <c r="G13" s="153" t="s">
        <v>61</v>
      </c>
      <c r="H13" s="154" t="s">
        <v>3</v>
      </c>
      <c r="I13" s="155"/>
      <c r="J13" s="156" t="s">
        <v>58</v>
      </c>
      <c r="K13" s="167"/>
      <c r="L13" s="188"/>
    </row>
    <row r="14" spans="2:13" ht="15.75">
      <c r="B14" s="162"/>
      <c r="C14" s="189">
        <f>StaticTimeline!D11</f>
        <v>1</v>
      </c>
      <c r="D14" s="190" t="str">
        <f>StaticTimeline!C11</f>
        <v>B-1</v>
      </c>
      <c r="E14" s="191" t="str">
        <f>StaticTimeline!E11</f>
        <v>Initial Ernest Money</v>
      </c>
      <c r="F14" s="192"/>
      <c r="G14" s="193">
        <f>StaticTimeline!G11</f>
        <v>0</v>
      </c>
      <c r="H14" s="194" t="str">
        <f>StaticTimeline!H11</f>
        <v>#Enter Acceptance Date on Entry Worksheet</v>
      </c>
      <c r="I14" s="195"/>
      <c r="J14" s="147"/>
      <c r="K14" s="196"/>
      <c r="M14" s="157" t="s">
        <v>169</v>
      </c>
    </row>
    <row r="15" spans="2:13" ht="15.75">
      <c r="B15" s="162"/>
      <c r="C15" s="189">
        <f>StaticTimeline!D12</f>
        <v>2</v>
      </c>
      <c r="D15" s="190" t="str">
        <f>StaticTimeline!C12</f>
        <v>C-2</v>
      </c>
      <c r="E15" s="191" t="str">
        <f>StaticTimeline!E12</f>
        <v>Additional Deposit</v>
      </c>
      <c r="F15" s="197"/>
      <c r="G15" s="193">
        <f>StaticTimeline!G12</f>
        <v>0</v>
      </c>
      <c r="H15" s="194" t="str">
        <f>StaticTimeline!H12</f>
        <v>Not Entered</v>
      </c>
      <c r="I15" s="195"/>
      <c r="J15" s="148"/>
      <c r="K15" s="196"/>
    </row>
    <row r="16" spans="2:13" ht="15.75">
      <c r="B16" s="162"/>
      <c r="C16" s="189">
        <f>StaticTimeline!D13</f>
        <v>3</v>
      </c>
      <c r="D16" s="190" t="str">
        <f>StaticTimeline!C13</f>
        <v>Note</v>
      </c>
      <c r="E16" s="191" t="str">
        <f>StaticTimeline!E13</f>
        <v xml:space="preserve">All Funds due to Escrow no later than </v>
      </c>
      <c r="F16" s="197"/>
      <c r="G16" s="193">
        <f>StaticTimeline!G13</f>
        <v>0</v>
      </c>
      <c r="H16" s="194">
        <f>StaticTimeline!H13</f>
        <v>0</v>
      </c>
      <c r="I16" s="195"/>
      <c r="J16" s="147"/>
      <c r="K16" s="196"/>
      <c r="L16" s="188"/>
      <c r="M16" s="187"/>
    </row>
    <row r="17" spans="2:13" ht="15.75">
      <c r="B17" s="162"/>
      <c r="C17" s="189">
        <f>StaticTimeline!D14</f>
        <v>4</v>
      </c>
      <c r="D17" s="190" t="str">
        <f>StaticTimeline!C14</f>
        <v>E-3(b)</v>
      </c>
      <c r="E17" s="191" t="str">
        <f>StaticTimeline!E14</f>
        <v xml:space="preserve">Inclusion of Furnishings </v>
      </c>
      <c r="F17" s="197"/>
      <c r="G17" s="193">
        <f>StaticTimeline!G14</f>
        <v>0</v>
      </c>
      <c r="H17" s="194" t="str">
        <f>StaticTimeline!H14</f>
        <v>Not Entered</v>
      </c>
      <c r="I17" s="195"/>
      <c r="J17" s="147"/>
      <c r="K17" s="167"/>
      <c r="L17" s="188"/>
      <c r="M17" s="187"/>
    </row>
    <row r="18" spans="2:13" ht="15.75">
      <c r="B18" s="162"/>
      <c r="C18" s="189">
        <f>StaticTimeline!D15</f>
        <v>5</v>
      </c>
      <c r="D18" s="190" t="str">
        <f>StaticTimeline!C15</f>
        <v>E-3(c)</v>
      </c>
      <c r="E18" s="191" t="str">
        <f>StaticTimeline!E15</f>
        <v>Buyer May Terminate</v>
      </c>
      <c r="F18" s="197"/>
      <c r="G18" s="193">
        <f>StaticTimeline!G15</f>
        <v>0</v>
      </c>
      <c r="H18" s="194" t="str">
        <f>StaticTimeline!H15</f>
        <v>Not Entered</v>
      </c>
      <c r="I18" s="195"/>
      <c r="J18" s="148"/>
      <c r="K18" s="167"/>
    </row>
    <row r="19" spans="2:13" ht="15.75">
      <c r="B19" s="162"/>
      <c r="C19" s="189">
        <f>StaticTimeline!D16</f>
        <v>6</v>
      </c>
      <c r="D19" s="190" t="str">
        <f>StaticTimeline!C16</f>
        <v>E-5(b)</v>
      </c>
      <c r="E19" s="191" t="str">
        <f>StaticTimeline!E16</f>
        <v xml:space="preserve">Inclusion of Photovoltaic Systems </v>
      </c>
      <c r="F19" s="197"/>
      <c r="G19" s="193">
        <f>StaticTimeline!G16</f>
        <v>0</v>
      </c>
      <c r="H19" s="194" t="str">
        <f>StaticTimeline!H16</f>
        <v>Not Entered</v>
      </c>
      <c r="I19" s="195"/>
      <c r="J19" s="148"/>
      <c r="K19" s="167"/>
    </row>
    <row r="20" spans="2:13" ht="15.75">
      <c r="B20" s="162"/>
      <c r="C20" s="189">
        <f>StaticTimeline!D17</f>
        <v>7</v>
      </c>
      <c r="D20" s="190" t="str">
        <f>StaticTimeline!C17</f>
        <v>E-5(c)</v>
      </c>
      <c r="E20" s="191" t="str">
        <f>StaticTimeline!E17</f>
        <v>Buyer May Terminate</v>
      </c>
      <c r="F20" s="197"/>
      <c r="G20" s="193">
        <f>StaticTimeline!G17</f>
        <v>0</v>
      </c>
      <c r="H20" s="194" t="str">
        <f>StaticTimeline!H17</f>
        <v>#Complete E-5(c) on Entry Worksheet or remove invalid entry</v>
      </c>
      <c r="I20" s="195"/>
      <c r="J20" s="148"/>
      <c r="K20" s="167"/>
    </row>
    <row r="21" spans="2:13" ht="15.75">
      <c r="B21" s="162"/>
      <c r="C21" s="189">
        <f>StaticTimeline!D18</f>
        <v>8</v>
      </c>
      <c r="D21" s="190" t="str">
        <f>StaticTimeline!C18</f>
        <v>F-2</v>
      </c>
      <c r="E21" s="191" t="str">
        <f>StaticTimeline!E18</f>
        <v>Closing Date</v>
      </c>
      <c r="F21" s="197"/>
      <c r="G21" s="193">
        <f>StaticTimeline!G18</f>
        <v>0</v>
      </c>
      <c r="H21" s="194" t="str">
        <f>StaticTimeline!H18</f>
        <v>Not Entered</v>
      </c>
      <c r="I21" s="195"/>
      <c r="J21" s="148"/>
      <c r="K21" s="196"/>
      <c r="M21" s="198"/>
    </row>
    <row r="22" spans="2:13" ht="15.75">
      <c r="B22" s="162"/>
      <c r="C22" s="189">
        <f>StaticTimeline!D19</f>
        <v>9</v>
      </c>
      <c r="D22" s="190" t="str">
        <f>StaticTimeline!C19</f>
        <v>F-3(a)</v>
      </c>
      <c r="E22" s="191" t="str">
        <f>StaticTimeline!E19</f>
        <v>Extension of Closing Date</v>
      </c>
      <c r="F22" s="199"/>
      <c r="G22" s="200">
        <f>StaticTimeline!G19</f>
        <v>0</v>
      </c>
      <c r="H22" s="201" t="str">
        <f>StaticTimeline!H19</f>
        <v>#Enter Acceptance Date on Entry Worksheet</v>
      </c>
      <c r="I22" s="195"/>
      <c r="J22" s="149"/>
      <c r="K22" s="196"/>
      <c r="M22" s="198"/>
    </row>
    <row r="23" spans="2:13" ht="15.75">
      <c r="B23" s="162"/>
      <c r="C23" s="189">
        <f>StaticTimeline!D20</f>
        <v>10</v>
      </c>
      <c r="D23" s="190" t="str">
        <f>StaticTimeline!C20</f>
        <v>F-7(a)</v>
      </c>
      <c r="E23" s="191" t="str">
        <f>StaticTimeline!E20</f>
        <v>Buyer’s Conveyance Tax Change</v>
      </c>
      <c r="F23" s="197"/>
      <c r="G23" s="193">
        <f>StaticTimeline!G20</f>
        <v>0</v>
      </c>
      <c r="H23" s="194" t="str">
        <f>StaticTimeline!H20</f>
        <v>Not Entered</v>
      </c>
      <c r="I23" s="195"/>
      <c r="J23" s="149"/>
      <c r="K23" s="167"/>
    </row>
    <row r="24" spans="2:13" ht="15.75" hidden="1">
      <c r="B24" s="162"/>
      <c r="C24" s="189">
        <f>StaticTimeline!D21</f>
        <v>11</v>
      </c>
      <c r="D24" s="190" t="str">
        <f>StaticTimeline!C21</f>
        <v>F-11</v>
      </c>
      <c r="E24" s="191" t="str">
        <f>StaticTimeline!E21</f>
        <v>Possession</v>
      </c>
      <c r="F24" s="197"/>
      <c r="G24" s="193">
        <f>StaticTimeline!G21</f>
        <v>0</v>
      </c>
      <c r="H24" s="194" t="str">
        <f>StaticTimeline!H21</f>
        <v>Not Entered</v>
      </c>
      <c r="I24" s="195"/>
      <c r="J24" s="148"/>
      <c r="K24" s="167"/>
      <c r="M24" s="187"/>
    </row>
    <row r="25" spans="2:13" ht="15.75">
      <c r="B25" s="162"/>
      <c r="C25" s="189">
        <f>StaticTimeline!D22</f>
        <v>12</v>
      </c>
      <c r="D25" s="190" t="str">
        <f>StaticTimeline!C22</f>
        <v>F-11</v>
      </c>
      <c r="E25" s="191" t="str">
        <f>StaticTimeline!E22</f>
        <v>Possession</v>
      </c>
      <c r="F25" s="197"/>
      <c r="G25" s="193">
        <f>StaticTimeline!G22</f>
        <v>0</v>
      </c>
      <c r="H25" s="194" t="str">
        <f>StaticTimeline!H22</f>
        <v>Not Entered</v>
      </c>
      <c r="I25" s="195"/>
      <c r="J25" s="148"/>
      <c r="K25" s="167"/>
      <c r="M25" s="187"/>
    </row>
    <row r="26" spans="2:13" ht="15.75">
      <c r="B26" s="162"/>
      <c r="C26" s="189">
        <f>StaticTimeline!D23</f>
        <v>13</v>
      </c>
      <c r="D26" s="190" t="str">
        <f>StaticTimeline!C23</f>
        <v>G-1</v>
      </c>
      <c r="E26" s="191" t="str">
        <f>StaticTimeline!E23</f>
        <v xml:space="preserve">Delivery of Preliminary Title Report </v>
      </c>
      <c r="F26" s="197"/>
      <c r="G26" s="217">
        <f>'Entry Worksheet'!F26</f>
        <v>0</v>
      </c>
      <c r="H26" s="194" t="str">
        <f>'Entry Worksheet'!G26</f>
        <v>Promptly</v>
      </c>
      <c r="I26" s="195"/>
      <c r="J26" s="148"/>
      <c r="K26" s="167"/>
    </row>
    <row r="27" spans="2:13" ht="16.5">
      <c r="B27" s="162"/>
      <c r="C27" s="189">
        <f>StaticTimeline!D24</f>
        <v>14</v>
      </c>
      <c r="D27" s="190" t="str">
        <f>StaticTimeline!C24</f>
        <v>G-2(b)</v>
      </c>
      <c r="E27" s="191" t="str">
        <f>StaticTimeline!E24</f>
        <v>Preliminary Title Report Review Period</v>
      </c>
      <c r="F27" s="197"/>
      <c r="G27" s="193">
        <f>StaticTimeline!G24</f>
        <v>0</v>
      </c>
      <c r="H27" s="202" t="str">
        <f>StaticTimeline!H24</f>
        <v>Not Entered</v>
      </c>
      <c r="I27" s="195"/>
      <c r="J27" s="148"/>
      <c r="K27" s="167"/>
    </row>
    <row r="28" spans="2:13" ht="15.75">
      <c r="B28" s="162"/>
      <c r="C28" s="189">
        <f>StaticTimeline!D25</f>
        <v>15</v>
      </c>
      <c r="D28" s="190" t="str">
        <f>StaticTimeline!C25</f>
        <v>G-2(c)</v>
      </c>
      <c r="E28" s="191" t="str">
        <f>StaticTimeline!E25</f>
        <v>Seller Cures Title Defects</v>
      </c>
      <c r="F28" s="197"/>
      <c r="G28" s="193">
        <f>StaticTimeline!G25</f>
        <v>0</v>
      </c>
      <c r="H28" s="194" t="str">
        <f>StaticTimeline!H25</f>
        <v>Not Entered</v>
      </c>
      <c r="I28" s="195"/>
      <c r="J28" s="148"/>
      <c r="K28" s="167"/>
    </row>
    <row r="29" spans="2:13" ht="15.75">
      <c r="B29" s="162"/>
      <c r="C29" s="189">
        <f>StaticTimeline!D26</f>
        <v>16</v>
      </c>
      <c r="D29" s="190" t="str">
        <f>StaticTimeline!C26</f>
        <v>G-3</v>
      </c>
      <c r="E29" s="191" t="str">
        <f>StaticTimeline!E26</f>
        <v>Buyer’s Title and Tenancy</v>
      </c>
      <c r="F29" s="197"/>
      <c r="G29" s="193">
        <f>StaticTimeline!G26</f>
        <v>0</v>
      </c>
      <c r="H29" s="194" t="str">
        <f>StaticTimeline!H26</f>
        <v>#Enter Acceptance Date on Entry Worksheet</v>
      </c>
      <c r="I29" s="195"/>
      <c r="J29" s="148"/>
      <c r="K29" s="167"/>
    </row>
    <row r="30" spans="2:13" ht="15.75">
      <c r="B30" s="162"/>
      <c r="C30" s="189">
        <f>StaticTimeline!D27</f>
        <v>17</v>
      </c>
      <c r="D30" s="190" t="str">
        <f>StaticTimeline!C27</f>
        <v>H-1(b)</v>
      </c>
      <c r="E30" s="191" t="str">
        <f>StaticTimeline!E27</f>
        <v>Buyer’s Verification of Cash Funds</v>
      </c>
      <c r="F30" s="197"/>
      <c r="G30" s="193">
        <f>StaticTimeline!G27</f>
        <v>0</v>
      </c>
      <c r="H30" s="194" t="str">
        <f>StaticTimeline!H27</f>
        <v>#Enter Acceptance Date on Entry Worksheet</v>
      </c>
      <c r="I30" s="195"/>
      <c r="J30" s="148"/>
      <c r="K30" s="167"/>
    </row>
    <row r="31" spans="2:13" ht="15.75">
      <c r="B31" s="162"/>
      <c r="C31" s="189">
        <f>StaticTimeline!D28</f>
        <v>18</v>
      </c>
      <c r="D31" s="190" t="str">
        <f>StaticTimeline!C28</f>
        <v>H-1(b)</v>
      </c>
      <c r="E31" s="191" t="str">
        <f>StaticTimeline!E28</f>
        <v xml:space="preserve">Seller May Terminate </v>
      </c>
      <c r="F31" s="197"/>
      <c r="G31" s="203">
        <f>StaticTimeline!G28</f>
        <v>0</v>
      </c>
      <c r="H31" s="194" t="str">
        <f>StaticTimeline!H28</f>
        <v>Not Entered</v>
      </c>
      <c r="I31" s="195"/>
      <c r="J31" s="148"/>
      <c r="K31" s="167"/>
    </row>
    <row r="32" spans="2:13" ht="15.75">
      <c r="B32" s="162"/>
      <c r="C32" s="189">
        <f>StaticTimeline!D29</f>
        <v>19</v>
      </c>
      <c r="D32" s="190" t="str">
        <f>StaticTimeline!C29</f>
        <v>H-2(a)</v>
      </c>
      <c r="E32" s="191" t="str">
        <f>StaticTimeline!E29</f>
        <v>Buyer's Evidence of Obtaining Cash Funds</v>
      </c>
      <c r="F32" s="197"/>
      <c r="G32" s="203">
        <f>StaticTimeline!G29</f>
        <v>0</v>
      </c>
      <c r="H32" s="194" t="str">
        <f>StaticTimeline!H29</f>
        <v>Not Entered</v>
      </c>
      <c r="I32" s="195"/>
      <c r="J32" s="148"/>
      <c r="K32" s="167"/>
    </row>
    <row r="33" spans="2:13" ht="15.75">
      <c r="B33" s="162"/>
      <c r="C33" s="189">
        <f>StaticTimeline!D30</f>
        <v>20</v>
      </c>
      <c r="D33" s="190" t="str">
        <f>StaticTimeline!C30</f>
        <v>H-4(a)</v>
      </c>
      <c r="E33" s="191" t="str">
        <f>StaticTimeline!E30</f>
        <v>Buyer's Delivery of Pre-Qualification Letter</v>
      </c>
      <c r="F33" s="197"/>
      <c r="G33" s="193">
        <f>StaticTimeline!G31</f>
        <v>0</v>
      </c>
      <c r="H33" s="194" t="str">
        <f>StaticTimeline!H30</f>
        <v>Not Entered</v>
      </c>
      <c r="I33" s="195"/>
      <c r="J33" s="148"/>
      <c r="K33" s="167"/>
    </row>
    <row r="34" spans="2:13" ht="15.75">
      <c r="B34" s="162"/>
      <c r="C34" s="189">
        <f>StaticTimeline!D31</f>
        <v>21</v>
      </c>
      <c r="D34" s="190" t="str">
        <f>StaticTimeline!C31</f>
        <v>H-4(b)</v>
      </c>
      <c r="E34" s="191" t="str">
        <f>StaticTimeline!E31</f>
        <v>Buyer's Delivery of Conditional Loan Approval Letter</v>
      </c>
      <c r="F34" s="197"/>
      <c r="G34" s="203">
        <f>StaticTimeline!G31</f>
        <v>0</v>
      </c>
      <c r="H34" s="194" t="str">
        <f>StaticTimeline!H31</f>
        <v>#Enter Acceptance Date on Entry Worksheet</v>
      </c>
      <c r="I34" s="195"/>
      <c r="J34" s="148"/>
      <c r="K34" s="167"/>
    </row>
    <row r="35" spans="2:13" ht="15.75">
      <c r="B35" s="162"/>
      <c r="C35" s="189">
        <f>StaticTimeline!D32</f>
        <v>22</v>
      </c>
      <c r="D35" s="190" t="str">
        <f>StaticTimeline!C32</f>
        <v>H-4(c)</v>
      </c>
      <c r="E35" s="191" t="str">
        <f>StaticTimeline!E32</f>
        <v xml:space="preserve">Buyer's Delivery Satisfaction Conditions </v>
      </c>
      <c r="F35" s="197"/>
      <c r="G35" s="193">
        <f>StaticTimeline!G33</f>
        <v>0</v>
      </c>
      <c r="H35" s="194" t="str">
        <f>StaticTimeline!H32</f>
        <v>#Enter Acceptance Date on Entry Worksheet</v>
      </c>
      <c r="I35" s="195"/>
      <c r="J35" s="148"/>
      <c r="K35" s="167"/>
    </row>
    <row r="36" spans="2:13" ht="15.75">
      <c r="B36" s="162"/>
      <c r="C36" s="189">
        <f>StaticTimeline!D33</f>
        <v>23</v>
      </c>
      <c r="D36" s="190" t="str">
        <f>StaticTimeline!C33</f>
        <v>I-1(b)</v>
      </c>
      <c r="E36" s="191" t="str">
        <f>StaticTimeline!E33</f>
        <v>Seller’s Delivery of Disclosure Statement</v>
      </c>
      <c r="F36" s="197"/>
      <c r="G36" s="193">
        <f>StaticTimeline!G34</f>
        <v>0</v>
      </c>
      <c r="H36" s="194" t="str">
        <f>StaticTimeline!H33</f>
        <v>#Enter Acceptance Date on Entry Worksheet</v>
      </c>
      <c r="I36" s="204"/>
      <c r="J36" s="148"/>
      <c r="K36" s="167"/>
      <c r="M36" s="187"/>
    </row>
    <row r="37" spans="2:13" ht="16.5">
      <c r="B37" s="162"/>
      <c r="C37" s="189">
        <f>StaticTimeline!D34</f>
        <v>24</v>
      </c>
      <c r="D37" s="190" t="str">
        <f>StaticTimeline!C34</f>
        <v>I-2</v>
      </c>
      <c r="E37" s="191" t="str">
        <f>StaticTimeline!E34</f>
        <v xml:space="preserve">Seller's Delivery of Amended Disclosure Statement </v>
      </c>
      <c r="F37" s="197"/>
      <c r="G37" s="193">
        <f>StaticTimeline!G34</f>
        <v>0</v>
      </c>
      <c r="H37" s="205" t="str">
        <f>StaticTimeline!H34</f>
        <v>#Requires Completed Date for I-1(b) Seller’s Delivery of Disclosure Statement to be filled out with a valid date</v>
      </c>
      <c r="I37" s="195"/>
      <c r="J37" s="148"/>
      <c r="K37" s="167"/>
    </row>
    <row r="38" spans="2:13" ht="16.5">
      <c r="B38" s="162"/>
      <c r="C38" s="189">
        <f>StaticTimeline!D35</f>
        <v>25</v>
      </c>
      <c r="D38" s="190" t="str">
        <f>StaticTimeline!C35</f>
        <v>I-3(a)</v>
      </c>
      <c r="E38" s="191" t="str">
        <f>StaticTimeline!E35</f>
        <v>Buyer Provide Written Acknowlegement for I-1 or I-2</v>
      </c>
      <c r="F38" s="197"/>
      <c r="G38" s="193">
        <f>StaticTimeline!G36</f>
        <v>0</v>
      </c>
      <c r="H38" s="202" t="str">
        <f>StaticTimeline!H35</f>
        <v>Not Entered</v>
      </c>
      <c r="I38" s="195"/>
      <c r="J38" s="148"/>
      <c r="K38" s="167"/>
      <c r="M38" s="187"/>
    </row>
    <row r="39" spans="2:13" ht="16.5">
      <c r="B39" s="162"/>
      <c r="C39" s="189">
        <f>StaticTimeline!D36</f>
        <v>26</v>
      </c>
      <c r="D39" s="190" t="str">
        <f>StaticTimeline!C36</f>
        <v>I-3(b)</v>
      </c>
      <c r="E39" s="191" t="str">
        <f>StaticTimeline!E36</f>
        <v xml:space="preserve">Buyer May Rescind </v>
      </c>
      <c r="F39" s="197"/>
      <c r="G39" s="193">
        <f>StaticTimeline!G38</f>
        <v>0</v>
      </c>
      <c r="H39" s="202" t="str">
        <f>StaticTimeline!H36</f>
        <v>Not Entered</v>
      </c>
      <c r="I39" s="195"/>
      <c r="J39" s="148"/>
      <c r="K39" s="167"/>
    </row>
    <row r="40" spans="2:13" ht="15.75" hidden="1">
      <c r="B40" s="162"/>
      <c r="C40" s="189">
        <f>StaticTimeline!D37</f>
        <v>27</v>
      </c>
      <c r="D40" s="190" t="str">
        <f>StaticTimeline!C37</f>
        <v>I-3(c)</v>
      </c>
      <c r="E40" s="191" t="str">
        <f>StaticTimeline!E37</f>
        <v>Buyer's Recind after Amended of Seller's Disclosure</v>
      </c>
      <c r="F40" s="197"/>
      <c r="G40" s="193">
        <f>StaticTimeline!G39</f>
        <v>0</v>
      </c>
      <c r="H40" s="194" t="str">
        <f>StaticTimeline!H37</f>
        <v>#Requires Completed Date for I-2 Seller's Delivery of Amended Disclosure Statement  to be filled out with a valid date</v>
      </c>
      <c r="I40" s="195"/>
      <c r="J40" s="148"/>
      <c r="K40" s="167"/>
    </row>
    <row r="41" spans="2:13" ht="15.75" hidden="1" customHeight="1">
      <c r="B41" s="162"/>
      <c r="C41" s="189">
        <f>StaticTimeline!D38</f>
        <v>28</v>
      </c>
      <c r="D41" s="190" t="str">
        <f>StaticTimeline!C38</f>
        <v>I-4(a)</v>
      </c>
      <c r="E41" s="191" t="str">
        <f>StaticTimeline!E38</f>
        <v>Inaccurate Disclosure: Buyer may rescind Purchase Contract</v>
      </c>
      <c r="F41" s="197"/>
      <c r="G41" s="193">
        <f>StaticTimeline!G39</f>
        <v>0</v>
      </c>
      <c r="H41" s="194" t="str">
        <f>StaticTimeline!H38</f>
        <v>#Enter Acceptance Date on Entry Worksheet</v>
      </c>
      <c r="I41" s="204"/>
      <c r="J41" s="148"/>
      <c r="K41" s="167"/>
    </row>
    <row r="42" spans="2:13" ht="31.5" hidden="1">
      <c r="B42" s="162"/>
      <c r="C42" s="189">
        <f>StaticTimeline!D39</f>
        <v>29</v>
      </c>
      <c r="D42" s="190" t="str">
        <f>StaticTimeline!C39</f>
        <v>I-4(b)</v>
      </c>
      <c r="E42" s="191" t="str">
        <f>StaticTimeline!E39</f>
        <v xml:space="preserve">Inaccurate Amended Disclosure: Buyer May Rescind Purchase Contract </v>
      </c>
      <c r="F42" s="197"/>
      <c r="G42" s="193">
        <f>StaticTimeline!G39</f>
        <v>0</v>
      </c>
      <c r="H42" s="194" t="str">
        <f>StaticTimeline!H39</f>
        <v>#Enter Acceptance Date on Entry Worksheet</v>
      </c>
      <c r="I42" s="195"/>
      <c r="J42" s="148"/>
      <c r="K42" s="167"/>
    </row>
    <row r="43" spans="2:13" ht="15.75">
      <c r="B43" s="162"/>
      <c r="C43" s="189">
        <f>StaticTimeline!D40</f>
        <v>30</v>
      </c>
      <c r="D43" s="190" t="str">
        <f>StaticTimeline!C40</f>
        <v xml:space="preserve">J-1 </v>
      </c>
      <c r="E43" s="191" t="str">
        <f>StaticTimeline!E40</f>
        <v>Buyer to Complete and Approve Home Inspection</v>
      </c>
      <c r="F43" s="197"/>
      <c r="G43" s="203">
        <f>StaticTimeline!G40</f>
        <v>0</v>
      </c>
      <c r="H43" s="194" t="str">
        <f>StaticTimeline!H40</f>
        <v>Not Entered</v>
      </c>
      <c r="I43" s="195"/>
      <c r="J43" s="148"/>
      <c r="K43" s="167"/>
    </row>
    <row r="44" spans="2:13" ht="15.75">
      <c r="B44" s="162"/>
      <c r="C44" s="189">
        <f>StaticTimeline!D41</f>
        <v>31</v>
      </c>
      <c r="D44" s="190" t="str">
        <f>StaticTimeline!C41</f>
        <v>J-3</v>
      </c>
      <c r="E44" s="191" t="str">
        <f>StaticTimeline!E41</f>
        <v>Buyer to Complete Final Walk Through</v>
      </c>
      <c r="F44" s="197"/>
      <c r="G44" s="203">
        <f>StaticTimeline!G41</f>
        <v>0</v>
      </c>
      <c r="H44" s="194" t="str">
        <f>StaticTimeline!H41</f>
        <v>#Enter Acceptance Date on Entry Worksheet</v>
      </c>
      <c r="I44" s="195"/>
      <c r="J44" s="148"/>
      <c r="K44" s="167"/>
    </row>
    <row r="45" spans="2:13" ht="15.75">
      <c r="B45" s="162"/>
      <c r="C45" s="189">
        <f>StaticTimeline!D42</f>
        <v>32</v>
      </c>
      <c r="D45" s="190" t="str">
        <f>StaticTimeline!C42</f>
        <v>J-4</v>
      </c>
      <c r="E45" s="191" t="str">
        <f>StaticTimeline!E42</f>
        <v>Seller Failure to Complete of Repairs/Funds Held</v>
      </c>
      <c r="F45" s="197"/>
      <c r="G45" s="203">
        <f>StaticTimeline!G42</f>
        <v>0</v>
      </c>
      <c r="H45" s="194" t="str">
        <f>StaticTimeline!H42</f>
        <v>Not Entered</v>
      </c>
      <c r="I45" s="195"/>
      <c r="J45" s="148"/>
      <c r="K45" s="167"/>
    </row>
    <row r="46" spans="2:13" ht="15.75">
      <c r="B46" s="162"/>
      <c r="C46" s="189">
        <f>StaticTimeline!D43</f>
        <v>33</v>
      </c>
      <c r="D46" s="190" t="str">
        <f>StaticTimeline!C43</f>
        <v>J-8</v>
      </c>
      <c r="E46" s="191" t="str">
        <f>StaticTimeline!E43</f>
        <v>Seller’s Removal of Items</v>
      </c>
      <c r="F46" s="197"/>
      <c r="G46" s="203">
        <f>StaticTimeline!G43</f>
        <v>0</v>
      </c>
      <c r="H46" s="194" t="str">
        <f>StaticTimeline!H43</f>
        <v>#Enter Acceptance Date on Entry Worksheet</v>
      </c>
      <c r="I46" s="195"/>
      <c r="J46" s="148"/>
      <c r="K46" s="167"/>
    </row>
    <row r="47" spans="2:13" ht="15.75">
      <c r="B47" s="162"/>
      <c r="C47" s="189">
        <f>StaticTimeline!D44</f>
        <v>34</v>
      </c>
      <c r="D47" s="190" t="str">
        <f>StaticTimeline!C44</f>
        <v xml:space="preserve">J-9 </v>
      </c>
      <c r="E47" s="191" t="str">
        <f>StaticTimeline!E44</f>
        <v>Seller to Clean</v>
      </c>
      <c r="F47" s="197"/>
      <c r="G47" s="203">
        <f>StaticTimeline!G44</f>
        <v>0</v>
      </c>
      <c r="H47" s="194" t="str">
        <f>StaticTimeline!H44</f>
        <v>#Enter Acceptance Date on Entry Worksheet</v>
      </c>
      <c r="I47" s="195"/>
      <c r="J47" s="148"/>
      <c r="K47" s="167"/>
    </row>
    <row r="48" spans="2:13" ht="15.75">
      <c r="B48" s="162"/>
      <c r="C48" s="189">
        <f>StaticTimeline!D45</f>
        <v>35</v>
      </c>
      <c r="D48" s="190" t="str">
        <f>StaticTimeline!C45</f>
        <v>J-10</v>
      </c>
      <c r="E48" s="191" t="str">
        <f>StaticTimeline!E45</f>
        <v>Animal Related Treatment</v>
      </c>
      <c r="F48" s="197"/>
      <c r="G48" s="203">
        <f>StaticTimeline!G45</f>
        <v>0</v>
      </c>
      <c r="H48" s="194" t="str">
        <f>StaticTimeline!H45</f>
        <v>#Enter Acceptance Date on Entry Worksheet</v>
      </c>
      <c r="I48" s="195"/>
      <c r="J48" s="148"/>
      <c r="K48" s="167"/>
    </row>
    <row r="49" spans="2:11" ht="15.75" hidden="1">
      <c r="B49" s="162"/>
      <c r="C49" s="189">
        <f>StaticTimeline!D46</f>
        <v>36</v>
      </c>
      <c r="D49" s="190" t="str">
        <f>StaticTimeline!C46</f>
        <v>J-10</v>
      </c>
      <c r="E49" s="191" t="str">
        <f>StaticTimeline!E46</f>
        <v xml:space="preserve">Funds Disbursed to Buyer for Treatment </v>
      </c>
      <c r="F49" s="197"/>
      <c r="G49" s="203">
        <f>StaticTimeline!G46</f>
        <v>0</v>
      </c>
      <c r="H49" s="194" t="str">
        <f>StaticTimeline!H46</f>
        <v>Not Entered</v>
      </c>
      <c r="I49" s="195"/>
      <c r="J49" s="148"/>
      <c r="K49" s="167"/>
    </row>
    <row r="50" spans="2:11" ht="15.75">
      <c r="B50" s="162"/>
      <c r="C50" s="189">
        <f>StaticTimeline!D47</f>
        <v>37</v>
      </c>
      <c r="D50" s="190" t="str">
        <f>StaticTimeline!C47</f>
        <v>K-1</v>
      </c>
      <c r="E50" s="191" t="str">
        <f>StaticTimeline!E47</f>
        <v>Staking</v>
      </c>
      <c r="F50" s="197"/>
      <c r="G50" s="203">
        <f>StaticTimeline!G47</f>
        <v>0</v>
      </c>
      <c r="H50" s="194" t="str">
        <f>StaticTimeline!H47</f>
        <v>Not Entered</v>
      </c>
      <c r="I50" s="195"/>
      <c r="J50" s="148"/>
      <c r="K50" s="167"/>
    </row>
    <row r="51" spans="2:11" ht="15.75">
      <c r="B51" s="162"/>
      <c r="C51" s="189">
        <f>StaticTimeline!D48</f>
        <v>38</v>
      </c>
      <c r="D51" s="190" t="str">
        <f>StaticTimeline!C48</f>
        <v>K-2</v>
      </c>
      <c r="E51" s="191" t="str">
        <f>StaticTimeline!E48</f>
        <v>Survey</v>
      </c>
      <c r="F51" s="197"/>
      <c r="G51" s="203">
        <f>StaticTimeline!G48</f>
        <v>0</v>
      </c>
      <c r="H51" s="194" t="str">
        <f>IF(E51="Seller to Provide Previous Survey ",#REF!,StaticTimeline!H48)</f>
        <v>Not Entered</v>
      </c>
      <c r="I51" s="195"/>
      <c r="J51" s="148"/>
      <c r="K51" s="167"/>
    </row>
    <row r="52" spans="2:11" ht="15.75" hidden="1" customHeight="1">
      <c r="B52" s="162"/>
      <c r="C52" s="189">
        <f>StaticTimeline!D49</f>
        <v>39</v>
      </c>
      <c r="D52" s="190" t="str">
        <f>StaticTimeline!C49</f>
        <v>Note</v>
      </c>
      <c r="E52" s="191" t="str">
        <f>StaticTimeline!E49</f>
        <v>Seller to Provide Previous Survey</v>
      </c>
      <c r="F52" s="197"/>
      <c r="G52" s="203">
        <f>StaticTimeline!G49</f>
        <v>0</v>
      </c>
      <c r="H52" s="194" t="str">
        <f>StaticTimeline!H49</f>
        <v>#Enter Acceptance Date on Entry Worksheet</v>
      </c>
      <c r="I52" s="195"/>
      <c r="J52" s="148"/>
      <c r="K52" s="167"/>
    </row>
    <row r="53" spans="2:11" ht="15.75">
      <c r="B53" s="162"/>
      <c r="C53" s="189">
        <f>StaticTimeline!D50</f>
        <v>40</v>
      </c>
      <c r="D53" s="190" t="str">
        <f>StaticTimeline!C50</f>
        <v>K-3(a)</v>
      </c>
      <c r="E53" s="191" t="str">
        <f>StaticTimeline!E50</f>
        <v>Buyer May Terminate</v>
      </c>
      <c r="F53" s="197"/>
      <c r="G53" s="203">
        <f>StaticTimeline!G50</f>
        <v>0</v>
      </c>
      <c r="H53" s="194" t="str">
        <f>StaticTimeline!H50</f>
        <v>Not Entered</v>
      </c>
      <c r="I53" s="195"/>
      <c r="J53" s="148"/>
      <c r="K53" s="167"/>
    </row>
    <row r="54" spans="2:11" ht="15.75">
      <c r="B54" s="162"/>
      <c r="C54" s="189">
        <f>StaticTimeline!D51</f>
        <v>41</v>
      </c>
      <c r="D54" s="190" t="str">
        <f>StaticTimeline!C51</f>
        <v>K-3(b)</v>
      </c>
      <c r="E54" s="191" t="str">
        <f>StaticTimeline!E51</f>
        <v xml:space="preserve">Seller to Partially or Totally Remove Encroachment </v>
      </c>
      <c r="F54" s="197"/>
      <c r="G54" s="203">
        <f>StaticTimeline!G51</f>
        <v>0</v>
      </c>
      <c r="H54" s="194" t="str">
        <f>StaticTimeline!H51</f>
        <v>#Enter Acceptance Date on Entry Worksheet</v>
      </c>
      <c r="I54" s="204"/>
      <c r="J54" s="148"/>
      <c r="K54" s="167"/>
    </row>
    <row r="55" spans="2:11" ht="15.75">
      <c r="B55" s="162"/>
      <c r="C55" s="189">
        <f>StaticTimeline!D52</f>
        <v>42</v>
      </c>
      <c r="D55" s="190" t="str">
        <f>StaticTimeline!C52</f>
        <v>L-2(a)</v>
      </c>
      <c r="E55" s="191" t="str">
        <f>StaticTimeline!E52</f>
        <v>Selection of Termite Inspector</v>
      </c>
      <c r="F55" s="197"/>
      <c r="G55" s="203">
        <f>StaticTimeline!G52</f>
        <v>0</v>
      </c>
      <c r="H55" s="194" t="str">
        <f>StaticTimeline!H52</f>
        <v>Not Entered</v>
      </c>
      <c r="I55" s="195"/>
      <c r="J55" s="148"/>
      <c r="K55" s="167"/>
    </row>
    <row r="56" spans="2:11" ht="15.75">
      <c r="B56" s="162"/>
      <c r="C56" s="189">
        <f>StaticTimeline!D53</f>
        <v>43</v>
      </c>
      <c r="D56" s="190" t="str">
        <f>StaticTimeline!C53</f>
        <v>L-2(b)</v>
      </c>
      <c r="E56" s="191" t="str">
        <f>StaticTimeline!E53</f>
        <v xml:space="preserve">Seller Orders and Delivers Termite Inspection </v>
      </c>
      <c r="F56" s="197"/>
      <c r="G56" s="203">
        <f>StaticTimeline!G53</f>
        <v>0</v>
      </c>
      <c r="H56" s="194" t="str">
        <f>StaticTimeline!H53</f>
        <v>Not Entered</v>
      </c>
      <c r="I56" s="195"/>
      <c r="J56" s="148"/>
      <c r="K56" s="167"/>
    </row>
    <row r="57" spans="2:11" ht="15.75">
      <c r="B57" s="162"/>
      <c r="C57" s="189">
        <f>StaticTimeline!D54</f>
        <v>44</v>
      </c>
      <c r="D57" s="190" t="str">
        <f>StaticTimeline!C54</f>
        <v>M-1 (d)</v>
      </c>
      <c r="E57" s="191" t="str">
        <f>StaticTimeline!E54</f>
        <v>Seller Provides Condo/Association Documents</v>
      </c>
      <c r="F57" s="197"/>
      <c r="G57" s="203">
        <f>StaticTimeline!G54</f>
        <v>0</v>
      </c>
      <c r="H57" s="194" t="str">
        <f>StaticTimeline!H54</f>
        <v>Not Entered</v>
      </c>
      <c r="I57" s="195"/>
      <c r="J57" s="148"/>
      <c r="K57" s="167"/>
    </row>
    <row r="58" spans="2:11" ht="15.75">
      <c r="B58" s="162"/>
      <c r="C58" s="189">
        <f>StaticTimeline!D55</f>
        <v>45</v>
      </c>
      <c r="D58" s="190" t="str">
        <f>StaticTimeline!C55</f>
        <v>M-1(d)</v>
      </c>
      <c r="E58" s="191" t="str">
        <f>StaticTimeline!E55</f>
        <v>Buyer’s Written Acknowledgement of Documents</v>
      </c>
      <c r="F58" s="197"/>
      <c r="G58" s="203">
        <f>StaticTimeline!G55</f>
        <v>0</v>
      </c>
      <c r="H58" s="194" t="str">
        <f>StaticTimeline!H55</f>
        <v>Not Entered</v>
      </c>
      <c r="I58" s="195"/>
      <c r="J58" s="148"/>
      <c r="K58" s="167"/>
    </row>
    <row r="59" spans="2:11" ht="15.75">
      <c r="B59" s="162"/>
      <c r="C59" s="189">
        <f>StaticTimeline!D56</f>
        <v>46</v>
      </c>
      <c r="D59" s="190" t="str">
        <f>StaticTimeline!C56</f>
        <v>M-1(e)</v>
      </c>
      <c r="E59" s="191" t="str">
        <f>StaticTimeline!E56</f>
        <v>Buyer May Terminate</v>
      </c>
      <c r="F59" s="197"/>
      <c r="G59" s="203">
        <f>StaticTimeline!G56</f>
        <v>0</v>
      </c>
      <c r="H59" s="194" t="str">
        <f>StaticTimeline!H56</f>
        <v>Not Entered</v>
      </c>
      <c r="I59" s="195"/>
      <c r="J59" s="148"/>
      <c r="K59" s="167"/>
    </row>
    <row r="60" spans="2:11" ht="15.75">
      <c r="B60" s="162"/>
      <c r="C60" s="189">
        <f>StaticTimeline!D57</f>
        <v>47</v>
      </c>
      <c r="D60" s="190" t="str">
        <f>StaticTimeline!C57</f>
        <v>M-1(f)</v>
      </c>
      <c r="E60" s="191" t="str">
        <f>StaticTimeline!E57</f>
        <v xml:space="preserve">Buyer's May Rescind: Return Docs or Reimburse Seller </v>
      </c>
      <c r="F60" s="197"/>
      <c r="G60" s="203">
        <f>StaticTimeline!G57</f>
        <v>0</v>
      </c>
      <c r="H60" s="194" t="str">
        <f>StaticTimeline!H57</f>
        <v>Not Entered</v>
      </c>
      <c r="I60" s="195"/>
      <c r="J60" s="148"/>
      <c r="K60" s="167"/>
    </row>
    <row r="61" spans="2:11" ht="15.75">
      <c r="B61" s="162"/>
      <c r="C61" s="189">
        <f>StaticTimeline!D58</f>
        <v>48</v>
      </c>
      <c r="D61" s="190" t="str">
        <f>StaticTimeline!C58</f>
        <v>M-3</v>
      </c>
      <c r="E61" s="191" t="str">
        <f>StaticTimeline!E58</f>
        <v xml:space="preserve">Seller to Provide any Amendments, Modification, etc. </v>
      </c>
      <c r="F61" s="197"/>
      <c r="G61" s="203">
        <f>StaticTimeline!G58</f>
        <v>0</v>
      </c>
      <c r="H61" s="194" t="e">
        <f>StaticTimeline!H58</f>
        <v>#VALUE!</v>
      </c>
      <c r="I61" s="195"/>
      <c r="J61" s="148"/>
      <c r="K61" s="167"/>
    </row>
    <row r="62" spans="2:11" ht="15.75">
      <c r="B62" s="162"/>
      <c r="C62" s="189">
        <f>StaticTimeline!D59</f>
        <v>49</v>
      </c>
      <c r="D62" s="190" t="str">
        <f>StaticTimeline!C59</f>
        <v>N-2(a)</v>
      </c>
      <c r="E62" s="191" t="str">
        <f>StaticTimeline!E59</f>
        <v>Seller Provides Rental Documents</v>
      </c>
      <c r="F62" s="197"/>
      <c r="G62" s="203">
        <f>StaticTimeline!G59</f>
        <v>0</v>
      </c>
      <c r="H62" s="194" t="str">
        <f>StaticTimeline!H59</f>
        <v>Not Entered</v>
      </c>
      <c r="I62" s="204"/>
      <c r="J62" s="148"/>
      <c r="K62" s="167"/>
    </row>
    <row r="63" spans="2:11" ht="15.75">
      <c r="B63" s="162"/>
      <c r="C63" s="189">
        <f>StaticTimeline!D60</f>
        <v>50</v>
      </c>
      <c r="D63" s="190" t="str">
        <f>StaticTimeline!C60</f>
        <v>N-2(b)</v>
      </c>
      <c r="E63" s="191" t="str">
        <f>StaticTimeline!E60</f>
        <v>Buyer May Terminate</v>
      </c>
      <c r="F63" s="197"/>
      <c r="G63" s="203">
        <f>StaticTimeline!G60</f>
        <v>0</v>
      </c>
      <c r="H63" s="194" t="str">
        <f>StaticTimeline!H60</f>
        <v>Not Entered</v>
      </c>
      <c r="I63" s="195"/>
      <c r="J63" s="148"/>
      <c r="K63" s="167"/>
    </row>
    <row r="64" spans="2:11" ht="15.75">
      <c r="B64" s="162"/>
      <c r="C64" s="189">
        <f>StaticTimeline!D61</f>
        <v>51</v>
      </c>
      <c r="D64" s="190" t="str">
        <f>StaticTimeline!C61</f>
        <v>P-1</v>
      </c>
      <c r="E64" s="191" t="str">
        <f>StaticTimeline!E61</f>
        <v>Seller’s completion of HARPTA certificate</v>
      </c>
      <c r="F64" s="197"/>
      <c r="G64" s="203">
        <f>StaticTimeline!G61</f>
        <v>0</v>
      </c>
      <c r="H64" s="194" t="e">
        <f>StaticTimeline!H61</f>
        <v>#VALUE!</v>
      </c>
      <c r="I64" s="195"/>
      <c r="J64" s="148"/>
      <c r="K64" s="167"/>
    </row>
    <row r="65" spans="2:11" ht="15.75">
      <c r="B65" s="162"/>
      <c r="C65" s="189">
        <f>StaticTimeline!D62</f>
        <v>52</v>
      </c>
      <c r="D65" s="190" t="str">
        <f>StaticTimeline!C62</f>
        <v>P-2</v>
      </c>
      <c r="E65" s="191" t="str">
        <f>StaticTimeline!E62</f>
        <v>Seller’s completion of FIRPTA certificate</v>
      </c>
      <c r="F65" s="197"/>
      <c r="G65" s="203">
        <f>StaticTimeline!G62</f>
        <v>0</v>
      </c>
      <c r="H65" s="194" t="e">
        <f>StaticTimeline!H62</f>
        <v>#VALUE!</v>
      </c>
      <c r="I65" s="195"/>
      <c r="J65" s="148"/>
      <c r="K65" s="167"/>
    </row>
    <row r="66" spans="2:11" ht="15.75">
      <c r="B66" s="162"/>
      <c r="C66" s="189">
        <f>StaticTimeline!D63</f>
        <v>53</v>
      </c>
      <c r="D66" s="190" t="str">
        <f>StaticTimeline!C63</f>
        <v>Q-1</v>
      </c>
      <c r="E66" s="191">
        <f>StaticTimeline!E63</f>
        <v>0</v>
      </c>
      <c r="F66" s="197"/>
      <c r="G66" s="203">
        <f>StaticTimeline!G63</f>
        <v>0</v>
      </c>
      <c r="H66" s="194" t="str">
        <f>StaticTimeline!H63</f>
        <v>Not Entered</v>
      </c>
      <c r="I66" s="195"/>
      <c r="J66" s="148"/>
      <c r="K66" s="167"/>
    </row>
    <row r="67" spans="2:11" ht="15.75">
      <c r="B67" s="162"/>
      <c r="C67" s="189">
        <f>StaticTimeline!D64</f>
        <v>54</v>
      </c>
      <c r="D67" s="190" t="str">
        <f>StaticTimeline!C64</f>
        <v>Q-2</v>
      </c>
      <c r="E67" s="191">
        <f>StaticTimeline!E64</f>
        <v>0</v>
      </c>
      <c r="F67" s="197"/>
      <c r="G67" s="203">
        <f>StaticTimeline!G64</f>
        <v>0</v>
      </c>
      <c r="H67" s="194" t="str">
        <f>StaticTimeline!H64</f>
        <v>Not Entered</v>
      </c>
      <c r="I67" s="195"/>
      <c r="J67" s="148"/>
      <c r="K67" s="167"/>
    </row>
    <row r="68" spans="2:11" ht="15.75">
      <c r="B68" s="162"/>
      <c r="C68" s="189">
        <f>StaticTimeline!D65</f>
        <v>55</v>
      </c>
      <c r="D68" s="190" t="str">
        <f>StaticTimeline!C65</f>
        <v>Q-3</v>
      </c>
      <c r="E68" s="191">
        <f>StaticTimeline!E65</f>
        <v>0</v>
      </c>
      <c r="F68" s="197"/>
      <c r="G68" s="203">
        <f>StaticTimeline!G65</f>
        <v>0</v>
      </c>
      <c r="H68" s="194" t="str">
        <f>StaticTimeline!H65</f>
        <v>Not Entered</v>
      </c>
      <c r="I68" s="195"/>
      <c r="J68" s="148"/>
      <c r="K68" s="167"/>
    </row>
    <row r="69" spans="2:11" ht="15.75">
      <c r="B69" s="162"/>
      <c r="C69" s="189">
        <f>StaticTimeline!D66</f>
        <v>56</v>
      </c>
      <c r="D69" s="190" t="str">
        <f>StaticTimeline!C66</f>
        <v>Q-4</v>
      </c>
      <c r="E69" s="191">
        <f>StaticTimeline!E66</f>
        <v>0</v>
      </c>
      <c r="F69" s="197"/>
      <c r="G69" s="203">
        <f>StaticTimeline!G66</f>
        <v>0</v>
      </c>
      <c r="H69" s="194" t="str">
        <f>StaticTimeline!H66</f>
        <v>Not Entered</v>
      </c>
      <c r="I69" s="195"/>
      <c r="J69" s="148"/>
      <c r="K69" s="167"/>
    </row>
    <row r="70" spans="2:11">
      <c r="B70" s="162"/>
      <c r="C70" s="215" t="str">
        <f>ReferenceData!$J$16</f>
        <v>Use of this timeline is subject to the terms and conditions of the Disclaimer on which access to the software was made available.</v>
      </c>
      <c r="D70" s="216"/>
      <c r="E70" s="216"/>
      <c r="F70" s="216"/>
      <c r="G70" s="216"/>
      <c r="H70" s="216"/>
      <c r="I70" s="216"/>
      <c r="J70" s="220"/>
      <c r="K70" s="167"/>
    </row>
    <row r="71" spans="2:11" ht="15" customHeight="1" thickBot="1">
      <c r="B71" s="162"/>
      <c r="C71" s="206"/>
      <c r="D71" s="207"/>
      <c r="E71" s="208" t="str">
        <f>StaticTimeline!E72</f>
        <v>* Date is a Weekend or State Holiday</v>
      </c>
      <c r="F71" s="209"/>
      <c r="G71" s="218" t="str">
        <f>StaticTimeline!G72</f>
        <v>o Date is an estimate based on last day possible</v>
      </c>
      <c r="H71" s="219"/>
      <c r="I71" s="207"/>
      <c r="J71" s="211"/>
      <c r="K71" s="167"/>
    </row>
    <row r="72" spans="2:11" ht="15.75" customHeight="1" thickBot="1">
      <c r="B72" s="212"/>
      <c r="C72" s="207"/>
      <c r="D72" s="207"/>
      <c r="E72" s="208" t="str">
        <f>StaticTimeline!E73</f>
        <v>+ Closing Date will be moved due to BOC closure</v>
      </c>
      <c r="F72" s="209"/>
      <c r="G72" s="210"/>
      <c r="H72" s="210"/>
      <c r="I72" s="207"/>
      <c r="J72" s="221"/>
      <c r="K72" s="213"/>
    </row>
    <row r="73" spans="2:11" ht="16.5" customHeight="1"/>
    <row r="74" spans="2:11">
      <c r="C74" s="214"/>
      <c r="D74" s="214"/>
      <c r="E74" s="214"/>
      <c r="F74" s="214"/>
      <c r="G74" s="214"/>
      <c r="H74" s="214"/>
      <c r="I74" s="214"/>
      <c r="J74" s="214"/>
    </row>
    <row r="76" spans="2:11">
      <c r="K76" s="214"/>
    </row>
    <row r="77" spans="2:11">
      <c r="B77" s="214"/>
    </row>
  </sheetData>
  <sheetProtection sort="0" autoFilter="0"/>
  <autoFilter ref="C13:J72" xr:uid="{00000000-0009-0000-0000-000001000000}">
    <sortState xmlns:xlrd2="http://schemas.microsoft.com/office/spreadsheetml/2017/richdata2" ref="C14:J72">
      <sortCondition ref="C13:C72"/>
    </sortState>
  </autoFilter>
  <mergeCells count="6">
    <mergeCell ref="E3:E5"/>
    <mergeCell ref="C11:D11"/>
    <mergeCell ref="C10:D10"/>
    <mergeCell ref="C7:D7"/>
    <mergeCell ref="C8:D8"/>
    <mergeCell ref="C9:D9"/>
  </mergeCells>
  <printOptions horizontalCentered="1"/>
  <pageMargins left="0" right="0" top="0.2" bottom="0.2" header="0.3" footer="0.3"/>
  <pageSetup scale="74"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ReferenceData!$P$4:$P$5</xm:f>
          </x14:formula1>
          <xm:sqref>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M74"/>
  <sheetViews>
    <sheetView showGridLines="0" showZeros="0" zoomScaleNormal="100" workbookViewId="0">
      <selection activeCell="G19" sqref="G19"/>
    </sheetView>
  </sheetViews>
  <sheetFormatPr defaultColWidth="9.140625" defaultRowHeight="15"/>
  <cols>
    <col min="1" max="1" width="1.42578125" customWidth="1"/>
    <col min="2" max="2" width="2.85546875" customWidth="1"/>
    <col min="3" max="3" width="17.28515625" bestFit="1" customWidth="1"/>
    <col min="4" max="4" width="17.28515625" customWidth="1"/>
    <col min="5" max="5" width="56.42578125" bestFit="1" customWidth="1"/>
    <col min="6" max="6" width="0.5703125" customWidth="1"/>
    <col min="7" max="7" width="7.28515625" customWidth="1"/>
    <col min="8" max="8" width="18" customWidth="1"/>
    <col min="9" max="9" width="0.5703125" customWidth="1"/>
    <col min="10" max="10" width="19.7109375" customWidth="1"/>
    <col min="11" max="11" width="2.85546875" customWidth="1"/>
    <col min="12" max="12" width="1.42578125" customWidth="1"/>
    <col min="13" max="13" width="24.85546875" bestFit="1" customWidth="1"/>
    <col min="14" max="14" width="33.28515625" bestFit="1" customWidth="1"/>
  </cols>
  <sheetData>
    <row r="1" spans="2:13" ht="7.5" customHeight="1" thickBot="1">
      <c r="C1" s="25"/>
      <c r="D1" s="25"/>
      <c r="E1" s="25"/>
      <c r="F1" s="25"/>
      <c r="G1" s="25"/>
      <c r="H1" s="25"/>
      <c r="I1" s="25"/>
      <c r="J1" s="25"/>
    </row>
    <row r="2" spans="2:13" ht="15" customHeight="1" thickBot="1">
      <c r="B2" s="7"/>
      <c r="C2" s="26"/>
      <c r="D2" s="26"/>
      <c r="E2" s="26"/>
      <c r="F2" s="26"/>
      <c r="G2" s="26"/>
      <c r="H2" s="26"/>
      <c r="I2" s="26"/>
      <c r="J2" s="26"/>
      <c r="K2" s="8"/>
    </row>
    <row r="3" spans="2:13" ht="20.100000000000001" customHeight="1">
      <c r="B3" s="9"/>
      <c r="C3" s="27"/>
      <c r="D3" s="27"/>
      <c r="E3" s="262" t="s">
        <v>125</v>
      </c>
      <c r="F3" s="28"/>
      <c r="G3" s="266" t="s">
        <v>59</v>
      </c>
      <c r="H3" s="266"/>
      <c r="I3" s="266"/>
      <c r="J3" s="29" t="str">
        <f>IF(NOT(ISERROR(DATEVALUE(TEXT('Entry Worksheet'!$G$9,"mm/dd/yyyy")))),'Entry Worksheet'!$G$9,ReferenceData!$J$5)</f>
        <v>#Enter Contract Reference Date on Entry Worksheet</v>
      </c>
      <c r="K3" s="10"/>
    </row>
    <row r="4" spans="2:13" ht="20.100000000000001" customHeight="1">
      <c r="B4" s="9"/>
      <c r="C4" s="27"/>
      <c r="D4" s="27"/>
      <c r="E4" s="262"/>
      <c r="F4" s="28"/>
      <c r="G4" s="266" t="s">
        <v>0</v>
      </c>
      <c r="H4" s="266"/>
      <c r="I4" s="266"/>
      <c r="J4" s="30" t="str">
        <f>IF(NOT(ISERROR(DATEVALUE(TEXT('Entry Worksheet'!$G$10,"mm/dd/yyyy")))),'Entry Worksheet'!$G$10,ReferenceData!$J$6)</f>
        <v>#Enter Acceptance Date on Entry Worksheet</v>
      </c>
      <c r="K4" s="10"/>
    </row>
    <row r="5" spans="2:13" ht="20.100000000000001" customHeight="1">
      <c r="B5" s="16"/>
      <c r="C5" s="31"/>
      <c r="D5" s="31"/>
      <c r="E5" s="262"/>
      <c r="F5" s="28"/>
      <c r="G5" s="265" t="s">
        <v>1</v>
      </c>
      <c r="H5" s="265"/>
      <c r="I5" s="265"/>
      <c r="J5" s="48" t="str">
        <f>IF(AND(ISBLANK('Entry Worksheet'!$F$21),ISBLANK('Entry Worksheet'!$G$21)),ReferenceData!$J$11,IF(ISERROR(DATEVALUE(TEXT('Entry Worksheet'!$F$21,"mm/dd/yyyy"))),IF(ISNUMBER('Entry Worksheet'!$G$21),IF(ISNUMBER(FIND("#",VLOOKUP('Entry Worksheet'!$I$21,ReferenceData!$A$5:$D$9,4))),VLOOKUP('Entry Worksheet'!$I$21,ReferenceData!$A$5:$D$9,4),'Entry Worksheet'!$G$21*VLOOKUP('Entry Worksheet'!$I$21,ReferenceData!$A$5:$D$9,2)+VLOOKUP('Entry Worksheet'!$I$21,ReferenceData!$A$5:$D$9,4)),ReferenceData!$J$9 &amp; $C$18 &amp; ReferenceData!$K$9 &amp; ReferenceData!$L$9),'Entry Worksheet'!$F$21))</f>
        <v>Not Entered</v>
      </c>
      <c r="K5" s="10"/>
    </row>
    <row r="6" spans="2:13" ht="20.100000000000001" customHeight="1" thickBot="1">
      <c r="B6" s="16"/>
      <c r="C6" s="31"/>
      <c r="D6" s="31"/>
      <c r="E6" s="262"/>
      <c r="F6" s="28"/>
      <c r="G6" s="265" t="s">
        <v>70</v>
      </c>
      <c r="H6" s="265"/>
      <c r="I6" s="265"/>
      <c r="J6" s="32" t="s">
        <v>72</v>
      </c>
      <c r="K6" s="10"/>
    </row>
    <row r="7" spans="2:13" ht="7.5" customHeight="1">
      <c r="B7" s="16"/>
      <c r="C7" s="31"/>
      <c r="D7" s="31"/>
      <c r="E7" s="28"/>
      <c r="F7" s="28"/>
      <c r="G7" s="28"/>
      <c r="H7" s="28"/>
      <c r="I7" s="28"/>
      <c r="J7" s="28"/>
      <c r="K7" s="10"/>
    </row>
    <row r="8" spans="2:13" s="18" customFormat="1" ht="15.75" customHeight="1">
      <c r="B8" s="16"/>
      <c r="C8" s="33" t="s">
        <v>63</v>
      </c>
      <c r="D8" s="33"/>
      <c r="E8" s="34" t="str">
        <f>IF(ISBLANK('Entry Worksheet'!D8),ReferenceData!J8,'Entry Worksheet'!D8)</f>
        <v>#Enter Property Address on Entry Worksheet</v>
      </c>
      <c r="F8" s="35"/>
      <c r="G8" s="35"/>
      <c r="H8" s="263" t="s">
        <v>60</v>
      </c>
      <c r="I8" s="264"/>
      <c r="J8" s="264"/>
      <c r="K8" s="17"/>
    </row>
    <row r="9" spans="2:13" ht="7.5" customHeight="1" thickBot="1">
      <c r="B9" s="16"/>
      <c r="C9" s="31"/>
      <c r="D9" s="31"/>
      <c r="E9" s="31"/>
      <c r="F9" s="31"/>
      <c r="G9" s="31"/>
      <c r="H9" s="27"/>
      <c r="I9" s="27"/>
      <c r="J9" s="27"/>
      <c r="K9" s="10"/>
    </row>
    <row r="10" spans="2:13" ht="36.75" thickBot="1">
      <c r="B10" s="9"/>
      <c r="C10" s="36" t="s">
        <v>52</v>
      </c>
      <c r="D10" s="37" t="s">
        <v>126</v>
      </c>
      <c r="E10" s="38" t="s">
        <v>2</v>
      </c>
      <c r="F10" s="39"/>
      <c r="G10" s="38" t="s">
        <v>61</v>
      </c>
      <c r="H10" s="40" t="s">
        <v>3</v>
      </c>
      <c r="I10" s="41"/>
      <c r="J10" s="42" t="s">
        <v>58</v>
      </c>
      <c r="K10" s="14"/>
      <c r="L10" s="1"/>
    </row>
    <row r="11" spans="2:13" ht="15.75">
      <c r="B11" s="9"/>
      <c r="C11" s="43" t="str">
        <f>'Entry Worksheet'!$C$14</f>
        <v>B-1</v>
      </c>
      <c r="D11" s="44">
        <v>1</v>
      </c>
      <c r="E11" s="45" t="str">
        <f>'Entry Worksheet'!D14</f>
        <v>Initial Ernest Money</v>
      </c>
      <c r="F11" s="46"/>
      <c r="G11" s="47">
        <f>IF(NOT(ISERROR(DATEVALUE(TEXT(H11,"mm/dd/yyyy")))),IF(WORKDAY(H11-1,1,ReferenceData!$B$16:$D$29)=H11,IF(J11="Blank",ReferenceData!$J$15,),ReferenceData!$J$12 &amp; IF(J11="Blank",ReferenceData!$J$15,)),)</f>
        <v>0</v>
      </c>
      <c r="H11" s="48" t="str">
        <f>IF(AND(ISBLANK('Entry Worksheet'!$F$14),ISBLANK('Entry Worksheet'!$G$14+1)),IF(ISERROR(DATEVALUE(TEXT('Entry Worksheet'!$G$10+1,"mm/dd/yyyy"))),
ReferenceData!$J$6,WORKDAY('Entry Worksheet'!$G$10 +1,ReferenceData!$B$16:$D$29)),
IF(ISERROR(DATEVALUE(TEXT('Entry Worksheet'!$F$14,"mm/dd/yyyy"))),
IF(ISNUMBER('Entry Worksheet'!$G$14+1),
IF(ISNUMBER(FIND("#",VLOOKUP('Entry Worksheet'!$I$14,ReferenceData!$A$5:$D$13,4))),
VLOOKUP('Entry Worksheet'!I14,ReferenceData!$A$5:$D$13,4),WORKDAY(VLOOKUP('Entry Worksheet'!$I$14,ReferenceData!$A$5:$D$9,4),'Entry Worksheet'!G14*VLOOKUP('Entry Worksheet'!$I$14,ReferenceData!$A$5:$D$9,2),ReferenceData!$B$16:$D$29)),ReferenceData!$J$9 &amp; C11 &amp; ReferenceData!$K$9 &amp; ReferenceData!$L$9),'Entry Worksheet'!$F$14))</f>
        <v>#Enter Acceptance Date on Entry Worksheet</v>
      </c>
      <c r="I11" s="49"/>
      <c r="J11" s="50"/>
      <c r="K11" s="10"/>
      <c r="M11" s="20"/>
    </row>
    <row r="12" spans="2:13" ht="15.75">
      <c r="B12" s="9"/>
      <c r="C12" s="43" t="str">
        <f>'Entry Worksheet'!$C15</f>
        <v>C-2</v>
      </c>
      <c r="D12" s="44">
        <f>D11+1</f>
        <v>2</v>
      </c>
      <c r="E12" s="45" t="str">
        <f>'Entry Worksheet'!D15</f>
        <v>Additional Deposit</v>
      </c>
      <c r="F12" s="52"/>
      <c r="G12" s="47">
        <f>IF(NOT(ISERROR(DATEVALUE(TEXT(H12,"mm/dd/yyyy")))),IF(WORKDAY(H12-1,1,ReferenceData!$B$16:$D$29)=H12,IF(J12="Blank",ReferenceData!$J$15,),ReferenceData!$J$12 &amp; IF(J12="Blank",ReferenceData!$J$15,)),)</f>
        <v>0</v>
      </c>
      <c r="H12" s="48" t="str">
        <f>IF(ISBLANK('Entry Worksheet'!$G$15),ReferenceData!$J$11,IF(OR($H$40=ReferenceData!$J$11,NOT(ISNUMBER('Entry Worksheet'!$G$15))),ReferenceData!$J$9&amp;StaticTimeline!C12&amp;ReferenceData!$K$9&amp;ReferenceData!$L$9,IF(AND($J$12="Blank",NOT(ISERROR(DATEVALUE(TEXT($H$40,"mm/dd/yyyy"))))),$H$40+'Entry Worksheet'!$G$15,IF(ISERROR(DATEVALUE(TEXT($J$12,"mm/dd/yyyy"))),ReferenceData!$J$14&amp;ReferenceData!$K$14&amp;ReferenceData!$L$14&amp;$C$40&amp;ReferenceData!$M$14&amp;$E$40&amp;ReferenceData!$N$14,J12+'Entry Worksheet'!$G$15))))</f>
        <v>Not Entered</v>
      </c>
      <c r="I12" s="49"/>
      <c r="J12" s="50" t="str">
        <f>IF(ISBLANK(Timeline!J15),"Blank",Timeline!J15)</f>
        <v>Blank</v>
      </c>
      <c r="K12" s="15"/>
      <c r="L12" s="2"/>
    </row>
    <row r="13" spans="2:13" ht="15.75">
      <c r="B13" s="92"/>
      <c r="C13" s="43" t="str">
        <f>'Entry Worksheet'!$C16</f>
        <v>Note</v>
      </c>
      <c r="D13" s="44">
        <f t="shared" ref="D13:D66" si="0">D12+1</f>
        <v>3</v>
      </c>
      <c r="E13" s="45" t="str">
        <f>'Entry Worksheet'!D16</f>
        <v xml:space="preserve">All Funds due to Escrow no later than </v>
      </c>
      <c r="F13" s="52"/>
      <c r="G13" s="47">
        <f>IF(NOT(ISERROR(DATEVALUE(TEXT(H13,"mm/dd/yyyy")))),IF(WORKDAY(H13-1,1,ReferenceData!$B$31:$D$39)=H13,IF(J13="Blank",ReferenceData!$J$15,),ReferenceData!$J$12 &amp; IF(J13="Blank",ReferenceData!$J$15,)),)</f>
        <v>0</v>
      </c>
      <c r="H13" s="48"/>
      <c r="I13" s="49"/>
      <c r="J13" s="50"/>
      <c r="K13" s="15"/>
    </row>
    <row r="14" spans="2:13" ht="15.75">
      <c r="B14" s="9"/>
      <c r="C14" s="43" t="str">
        <f>'Entry Worksheet'!$C17</f>
        <v>E-3(b)</v>
      </c>
      <c r="D14" s="44">
        <f t="shared" si="0"/>
        <v>4</v>
      </c>
      <c r="E14" s="45" t="str">
        <f>'Entry Worksheet'!D17</f>
        <v xml:space="preserve">Inclusion of Furnishings </v>
      </c>
      <c r="F14" s="52"/>
      <c r="G14" s="47">
        <f>IF(NOT(ISERROR(DATEVALUE(TEXT(H14,"mm/dd/yyyy")))),IF(WORKDAY(H14-1,1,ReferenceData!$B$16:$D$29)=H14,IF(J14="Blank",ReferenceData!$J$15,),ReferenceData!$J$12 &amp; IF(J14="Blank",ReferenceData!$J$15,)),)</f>
        <v>0</v>
      </c>
      <c r="H14" s="48" t="str">
        <f>IF(AND(ISBLANK('Entry Worksheet'!$F$17),ISBLANK('Entry Worksheet'!$G$17)),ReferenceData!$J$11,IF(ISERROR(DATEVALUE(TEXT('Entry Worksheet'!$F$17,"mm/dd/yyyy"))),IF(ISNUMBER('Entry Worksheet'!$G$17),IF(ISNUMBER(FIND("#",VLOOKUP('Entry Worksheet'!$I$17,ReferenceData!$A$5:$D$9,4))),VLOOKUP('Entry Worksheet'!$I$17,ReferenceData!$A$5:$D$9,4),'Entry Worksheet'!$G$17*VLOOKUP('Entry Worksheet'!$I$17,ReferenceData!$A$5:$D$9,2)+VLOOKUP('Entry Worksheet'!$I$17,ReferenceData!$A$5:$D$9,4)),ReferenceData!$J$9 &amp; $C$14 &amp; ReferenceData!$K$9 &amp; ReferenceData!$L$9),'Entry Worksheet'!$F$17))</f>
        <v>Not Entered</v>
      </c>
      <c r="I14" s="49"/>
      <c r="J14" s="50" t="str">
        <f>IF(ISBLANK(Timeline!J17),"Blank",Timeline!J17)</f>
        <v>Blank</v>
      </c>
      <c r="K14" s="10"/>
    </row>
    <row r="15" spans="2:13" ht="15.75">
      <c r="B15" s="9"/>
      <c r="C15" s="43" t="str">
        <f>'Entry Worksheet'!$C18</f>
        <v>E-3(c)</v>
      </c>
      <c r="D15" s="44">
        <f t="shared" si="0"/>
        <v>5</v>
      </c>
      <c r="E15" s="45" t="str">
        <f>'Entry Worksheet'!D18</f>
        <v>Buyer May Terminate</v>
      </c>
      <c r="F15" s="52"/>
      <c r="G15" s="47">
        <f>IF(NOT(ISERROR(DATEVALUE(TEXT(H15,"mm/dd/yyyy")))),IF(WORKDAY(H15-1,1,ReferenceData!$B$16:$D$29)=H15,IF(J15="Blank",ReferenceData!$J$15,),ReferenceData!$J$12 &amp; IF(J15="Blank",ReferenceData!$J$15,)),)</f>
        <v>0</v>
      </c>
      <c r="H15" s="48" t="str">
        <f>IF(ISBLANK('Entry Worksheet'!$G$18),ReferenceData!$J$11,IF(OR($H$14=ReferenceData!$J$11,NOT(ISNUMBER('Entry Worksheet'!$G$18))),ReferenceData!$J$9&amp;StaticTimeline!C15&amp;ReferenceData!$K$9&amp;ReferenceData!$L$9,IF(AND($J$14="Blank",NOT(ISERROR(DATEVALUE(TEXT($H$14,"mm/dd/yyyy"))))),$H$14+'Entry Worksheet'!$G$18,IF(ISERROR(DATEVALUE(TEXT($J$14,"mm/dd/yyyy"))),ReferenceData!$J$14&amp;ReferenceData!$K$14&amp;ReferenceData!$L$14&amp;$C$14&amp;ReferenceData!$M$14&amp;$E$14&amp;ReferenceData!$N$14,J15+'Entry Worksheet'!$G$18))))</f>
        <v>Not Entered</v>
      </c>
      <c r="I15" s="53"/>
      <c r="J15" s="50" t="str">
        <f>IF(ISBLANK(Timeline!J18),"Blank",Timeline!J18)</f>
        <v>Blank</v>
      </c>
      <c r="K15" s="10"/>
      <c r="L15" s="2"/>
      <c r="M15" s="20"/>
    </row>
    <row r="16" spans="2:13" ht="15.75">
      <c r="B16" s="9"/>
      <c r="C16" s="43" t="str">
        <f>'Entry Worksheet'!$C19</f>
        <v>E-5(b)</v>
      </c>
      <c r="D16" s="44">
        <f t="shared" si="0"/>
        <v>6</v>
      </c>
      <c r="E16" s="45" t="str">
        <f>'Entry Worksheet'!D19</f>
        <v xml:space="preserve">Inclusion of Photovoltaic Systems </v>
      </c>
      <c r="F16" s="52"/>
      <c r="G16" s="47">
        <f>IF(NOT(ISERROR(DATEVALUE(TEXT(H16,"mm/dd/yyyy")))),IF(WORKDAY(H16-1,1,ReferenceData!$B$16:$D$29)=H16,IF(J16="Blank",ReferenceData!$J$15,),ReferenceData!$J$12 &amp; IF(J16="Blank",ReferenceData!$J$15,)),)</f>
        <v>0</v>
      </c>
      <c r="H16" s="48" t="str">
        <f>IF(AND(ISBLANK('Entry Worksheet'!$F$19),ISBLANK('Entry Worksheet'!$G$19)),ReferenceData!$J$11,IF(ISERROR(DATEVALUE(TEXT('Entry Worksheet'!$F$19,"mm/dd/yyyy"))),IF(ISNUMBER('Entry Worksheet'!$G$19),IF(ISNUMBER(FIND("#",VLOOKUP('Entry Worksheet'!$I$19,ReferenceData!$A$5:$D$9,4))),VLOOKUP('Entry Worksheet'!$I$19,ReferenceData!$A$5:$D$9,4),'Entry Worksheet'!$G$19*VLOOKUP('Entry Worksheet'!$I$17,ReferenceData!$A$5:$D$9,2)+VLOOKUP('Entry Worksheet'!$I$19,ReferenceData!$A$5:$D$9,4)),ReferenceData!$J$9 &amp; $C$14 &amp; ReferenceData!$K$9 &amp; ReferenceData!$L$9),'Entry Worksheet'!$F$19))</f>
        <v>Not Entered</v>
      </c>
      <c r="I16" s="49"/>
      <c r="J16" s="50" t="str">
        <f>IF(ISBLANK(Timeline!J19),"Blank",Timeline!J19)</f>
        <v>Blank</v>
      </c>
      <c r="K16" s="15"/>
      <c r="L16" s="2"/>
      <c r="M16" s="20"/>
    </row>
    <row r="17" spans="2:13" ht="15.75">
      <c r="B17" s="9"/>
      <c r="C17" s="43" t="str">
        <f>'Entry Worksheet'!$C20</f>
        <v>E-5(c)</v>
      </c>
      <c r="D17" s="44">
        <f t="shared" si="0"/>
        <v>7</v>
      </c>
      <c r="E17" s="45" t="str">
        <f>'Entry Worksheet'!D20</f>
        <v>Buyer May Terminate</v>
      </c>
      <c r="F17" s="52"/>
      <c r="G17" s="47">
        <f>IF(NOT(ISERROR(DATEVALUE(TEXT(H17,"mm/dd/yyyy")))),IF(WORKDAY(H17-1,1,ReferenceData!$B$16:$D$29)=H17,IF(J17="Blank",ReferenceData!$J$15,),ReferenceData!$J$12 &amp; IF(J17="Blank",ReferenceData!$J$15,)),)</f>
        <v>0</v>
      </c>
      <c r="H17" s="48" t="str">
        <f>IF(ISBLANK('Entry Worksheet'!$G$20),ReferenceData!$J$11,IF(OR($H$16=ReferenceData!$J$11,NOT(ISNUMBER('Entry Worksheet'!$G$20))),ReferenceData!$J$9&amp;StaticTimeline!C17&amp;ReferenceData!$K$9&amp;ReferenceData!$L$9,IF(AND($J$16="Blank",NOT(ISERROR(DATEVALUE(TEXT($H$16,"mm/dd/yyyy"))))),$H$16+'Entry Worksheet'!$G$20,IF(ISERROR(DATEVALUE(TEXT($J$16,"mm/dd/yyyy"))),ReferenceData!$J$14&amp;ReferenceData!$K$14&amp;ReferenceData!$L$14&amp;$C$16&amp;ReferenceData!$M$14&amp;$E$16&amp;ReferenceData!$N$14,J17+'Entry Worksheet'!$G$20))))</f>
        <v>#Complete E-5(c) on Entry Worksheet or remove invalid entry</v>
      </c>
      <c r="I17" s="49"/>
      <c r="J17" s="50" t="str">
        <f>IF(ISBLANK(Timeline!J20),"Blank",Timeline!J20)</f>
        <v>Blank</v>
      </c>
      <c r="K17" s="15"/>
      <c r="L17" s="2"/>
      <c r="M17" s="20"/>
    </row>
    <row r="18" spans="2:13" ht="15.75">
      <c r="B18" s="9"/>
      <c r="C18" s="43" t="str">
        <f>'Entry Worksheet'!$C21</f>
        <v>F-2</v>
      </c>
      <c r="D18" s="44">
        <f t="shared" si="0"/>
        <v>8</v>
      </c>
      <c r="E18" s="45" t="str">
        <f>'Entry Worksheet'!D21</f>
        <v>Closing Date</v>
      </c>
      <c r="F18" s="52"/>
      <c r="G18" s="47">
        <f>IF(NOT(ISERROR(DATEVALUE(TEXT(H18,"mm/dd/yyyy")))),IF(WORKDAY(H18-1,1,ReferenceData!$B$16:$D$29)=H18,IF(J18="Blank",ReferenceData!$J$15,),ReferenceData!$J$12 &amp; IF(J18="Blank",ReferenceData!$J$15,)),)</f>
        <v>0</v>
      </c>
      <c r="H18" s="48" t="str">
        <f>IF(AND(ISBLANK('Entry Worksheet'!$F$21),ISBLANK('Entry Worksheet'!$G$21)),ReferenceData!$J$11,IF(ISERROR(DATEVALUE(TEXT('Entry Worksheet'!$F$21,"mm/dd/yyyy"))),IF(ISNUMBER('Entry Worksheet'!$G$21),IF(ISNUMBER(FIND("#",VLOOKUP('Entry Worksheet'!$I$21,ReferenceData!$A$5:$D$9,4))),VLOOKUP('Entry Worksheet'!$I$21,ReferenceData!$A$5:$D$9,4),'Entry Worksheet'!$G$21*VLOOKUP('Entry Worksheet'!$I$21,ReferenceData!$A$5:$D$9,2)+VLOOKUP('Entry Worksheet'!$I$21,ReferenceData!$A$5:$D$9,4)),ReferenceData!$J$9 &amp; $C$18 &amp; ReferenceData!$K$9 &amp; ReferenceData!$L$9),'Entry Worksheet'!$F$21))</f>
        <v>Not Entered</v>
      </c>
      <c r="I18" s="49"/>
      <c r="J18" s="50" t="str">
        <f>IF(ISBLANK(Timeline!J21),"Blank",Timeline!J21)</f>
        <v>Blank</v>
      </c>
      <c r="K18" s="15"/>
      <c r="L18" s="2"/>
      <c r="M18" s="20"/>
    </row>
    <row r="19" spans="2:13" ht="15.75">
      <c r="B19" s="9"/>
      <c r="C19" s="43" t="str">
        <f>'Entry Worksheet'!$C22</f>
        <v>F-3(a)</v>
      </c>
      <c r="D19" s="44">
        <f t="shared" si="0"/>
        <v>9</v>
      </c>
      <c r="E19" s="45" t="str">
        <f>'Entry Worksheet'!D22</f>
        <v>Extension of Closing Date</v>
      </c>
      <c r="F19" s="52"/>
      <c r="G19" s="47">
        <f>IF(NOT(ISERROR(DATEVALUE(TEXT(H19,"mm/dd/yyyy")))),IF(WORKDAY(H19-1,1,ReferenceData!$B$16:$D$29)=H19,IF(J19="Blank",ReferenceData!$J$15,),ReferenceData!$J$12 &amp; IF(J19="Blank",ReferenceData!$J$15,)),)</f>
        <v>0</v>
      </c>
      <c r="H19" s="48" t="str">
        <f>IF(AND(ISBLANK('Entry Worksheet'!$F$22),ISBLANK('Entry Worksheet'!$G$22)),IF(ISERROR(DATEVALUE(TEXT('Entry Worksheet'!$G$10,"mm/dd/yyyy"))),ReferenceData!$J$6,'Entry Worksheet'!$G$10+10),IF(ISERROR(DATEVALUE(TEXT('Entry Worksheet'!$F$22,"mm/dd/yyyy"))),IF(ISNUMBER('Entry Worksheet'!$G$22),IF(ISNUMBER(FIND("#",VLOOKUP('Entry Worksheet'!$I$22,ReferenceData!$A$5:$D$9,4))),VLOOKUP('Entry Worksheet'!$I$22,ReferenceData!$A$5:$D$9,4),'Entry Worksheet'!$G$22*VLOOKUP('Entry Worksheet'!$I$22,ReferenceData!$A$5:$D$9,2)+VLOOKUP('Entry Worksheet'!$I$22,ReferenceData!$A$5:$D$9,4)),ReferenceData!$J$9 &amp; $C$31 &amp; ReferenceData!$K$9 &amp; ReferenceData!$L$9),'Entry Worksheet'!$F$22))</f>
        <v>#Enter Acceptance Date on Entry Worksheet</v>
      </c>
      <c r="I19" s="49"/>
      <c r="J19" s="54"/>
      <c r="K19" s="15"/>
    </row>
    <row r="20" spans="2:13" ht="15.75">
      <c r="B20" s="9"/>
      <c r="C20" s="43" t="str">
        <f>'Entry Worksheet'!$C23</f>
        <v>F-7(a)</v>
      </c>
      <c r="D20" s="44">
        <f t="shared" si="0"/>
        <v>10</v>
      </c>
      <c r="E20" s="45" t="str">
        <f>'Entry Worksheet'!D23</f>
        <v>Buyer’s Conveyance Tax Change</v>
      </c>
      <c r="F20" s="52"/>
      <c r="G20" s="47">
        <f>IF(NOT(ISERROR(DATEVALUE(TEXT(H20,"mm/dd/yyyy")))),IF(WORKDAY(H20-1,1,ReferenceData!$B$16:$D$29)=H20,IF(J20="Blank",ReferenceData!$J$15,),ReferenceData!$J$12 &amp; IF(J20="Blank",ReferenceData!$J$15,)),)</f>
        <v>0</v>
      </c>
      <c r="H20" s="48" t="str">
        <f>IF(AND(ISBLANK('Entry Worksheet'!$F$23),ISBLANK('Entry Worksheet'!$G$23),$J$6&lt;&gt;"Yes"),ReferenceData!$J$11,IF(AND(ISBLANK('Entry Worksheet'!$F$23),ISBLANK('Entry Worksheet'!$G$23)),ReferenceData!$J$9 &amp; $C$20 &amp; ReferenceData!$K$9 &amp; ReferenceData!$L$10,IF(ISERROR(DATEVALUE(TEXT('Entry Worksheet'!$F$23,"mm/dd/yyyy"))),IF(ISNUMBER('Entry Worksheet'!$G$23),IF(ISNUMBER(FIND("#",VLOOKUP('Entry Worksheet'!$I$23,ReferenceData!$A$5:$D$9,3))),VLOOKUP('Entry Worksheet'!$I$23,ReferenceData!$A$5:$D$9,3),'Entry Worksheet'!$G$23*VLOOKUP('Entry Worksheet'!$I$23,ReferenceData!$A$5:$D$9,2)+VLOOKUP('Entry Worksheet'!$I$23,ReferenceData!$A$5:$D$9,3)),ReferenceData!$J$9 &amp; $C$20 &amp; ReferenceData!$K$9 &amp; ReferenceData!$L$9),'Entry Worksheet'!$F$23)))</f>
        <v>Not Entered</v>
      </c>
      <c r="I20" s="49"/>
      <c r="J20" s="54"/>
      <c r="K20" s="10"/>
    </row>
    <row r="21" spans="2:13" ht="15.75" hidden="1">
      <c r="B21" s="9"/>
      <c r="C21" s="43" t="str">
        <f>'Entry Worksheet'!$C24</f>
        <v>F-11</v>
      </c>
      <c r="D21" s="44">
        <f t="shared" si="0"/>
        <v>11</v>
      </c>
      <c r="E21" s="45" t="str">
        <f>'Entry Worksheet'!D24</f>
        <v>Possession</v>
      </c>
      <c r="F21" s="52"/>
      <c r="G21" s="47">
        <f>IF(NOT(ISERROR(DATEVALUE(TEXT(H21,"mm/dd/yyyy")))),IF(WORKDAY(H21-1,1,ReferenceData!$B$16:$D$29)=H21,IF(J21="Blank",ReferenceData!$J$15,),ReferenceData!$J$12 &amp; IF(J21="Blank",ReferenceData!$J$15,)),)</f>
        <v>0</v>
      </c>
      <c r="H21" s="48" t="str">
        <f>IF(AND(ISBLANK('Entry Worksheet'!$F$24),ISBLANK('Entry Worksheet'!$G$24)),ReferenceData!$J$11,IF(ISERROR(DATEVALUE(TEXT('Entry Worksheet'!$F$24,"mm/dd/yyyy"))),IF(ISNUMBER('Entry Worksheet'!$G$24),IF(ISNUMBER(FIND("#",VLOOKUP('Entry Worksheet'!$I$24,ReferenceData!$A$5:$D$9,4))),VLOOKUP('Entry Worksheet'!$I$24,ReferenceData!$A$5:$D$9,4),'Entry Worksheet'!$G$24*VLOOKUP('Entry Worksheet'!$I$24,ReferenceData!$A$5:$D$9,2)+VLOOKUP('Entry Worksheet'!$I$24,ReferenceData!$A$5:$D$9,4)),ReferenceData!$J$9 &amp; $C$21 &amp; ReferenceData!$K$9 &amp; ReferenceData!$L$9),'Entry Worksheet'!$F$24))</f>
        <v>Not Entered</v>
      </c>
      <c r="I21" s="53"/>
      <c r="J21" s="50" t="str">
        <f>IF(ISBLANK(Timeline!J24),"Blank",Timeline!J24)</f>
        <v>Blank</v>
      </c>
      <c r="K21" s="10"/>
    </row>
    <row r="22" spans="2:13" ht="15.75">
      <c r="B22" s="9"/>
      <c r="C22" s="43" t="str">
        <f>'Entry Worksheet'!$C25</f>
        <v>F-11</v>
      </c>
      <c r="D22" s="44">
        <f t="shared" si="0"/>
        <v>12</v>
      </c>
      <c r="E22" s="45" t="str">
        <f>'Entry Worksheet'!D25</f>
        <v>Possession</v>
      </c>
      <c r="F22" s="52"/>
      <c r="G22" s="47">
        <f>IF(NOT(ISERROR(DATEVALUE(TEXT(H22,"mm/dd/yyyy")))),IF(WORKDAY(H22-1,1,ReferenceData!$B$16:$D$29)=H22,IF(J22="Blank",ReferenceData!$J$15,),ReferenceData!$J$12 &amp; IF(J22="Blank",ReferenceData!$J$15,)),)</f>
        <v>0</v>
      </c>
      <c r="H22" s="48" t="str">
        <f>IF(AND(ISBLANK('Entry Worksheet'!$F$25),ISBLANK('Entry Worksheet'!$G$25)),$J$5,IF(ISERROR(DATEVALUE(TEXT('Entry Worksheet'!$F$25,"mm/dd/yyyy"))),IF(ISNUMBER('Entry Worksheet'!$G$25),IF(ISNUMBER(FIND("#",VLOOKUP('Entry Worksheet'!$I$25,ReferenceData!$A$5:$D$9,4))),VLOOKUP('Entry Worksheet'!$I$25,ReferenceData!$A$5:$D$9,4),'Entry Worksheet'!$G$25*VLOOKUP('Entry Worksheet'!$I$25,ReferenceData!$A$5:$D$9,2)+VLOOKUP('Entry Worksheet'!$I$25,ReferenceData!$A$5:$D$9,4)),ReferenceData!$J$9 &amp; $C$22 &amp; ReferenceData!$K$9 &amp; ReferenceData!$L$9),'Entry Worksheet'!$F$25))</f>
        <v>Not Entered</v>
      </c>
      <c r="I22" s="49"/>
      <c r="J22" s="50" t="str">
        <f>IF(ISBLANK(Timeline!J25),"Blank",Timeline!J25)</f>
        <v>Blank</v>
      </c>
      <c r="K22" s="10"/>
      <c r="M22" s="3"/>
    </row>
    <row r="23" spans="2:13" ht="15.75">
      <c r="B23" s="9"/>
      <c r="C23" s="43" t="str">
        <f>'Entry Worksheet'!$C26</f>
        <v>G-1</v>
      </c>
      <c r="D23" s="44">
        <f t="shared" si="0"/>
        <v>13</v>
      </c>
      <c r="E23" s="45" t="str">
        <f>'Entry Worksheet'!D26</f>
        <v xml:space="preserve">Delivery of Preliminary Title Report </v>
      </c>
      <c r="F23" s="52"/>
      <c r="G23" s="47">
        <f>IF(NOT(ISERROR(DATEVALUE(TEXT(H23,"mm/dd/yyyy")))),IF(WORKDAY(H23-1,1,ReferenceData!$B$16:$D$29)=H23,IF(J23="Blank",ReferenceData!$J$15,),ReferenceData!$J$12 &amp; IF(J23="Blank",ReferenceData!$J$15,)),)</f>
        <v>0</v>
      </c>
      <c r="H23" s="30" t="str">
        <f>IF(NOT(ISERROR(DATEVALUE(TEXT('Entry Worksheet'!$G$10,"mm/dd/yyyy")))),'Entry Worksheet'!$G$10+1,ReferenceData!$J$6)</f>
        <v>#Enter Acceptance Date on Entry Worksheet</v>
      </c>
      <c r="I23" s="49"/>
      <c r="J23" s="50" t="str">
        <f>IF(ISBLANK(Timeline!J26),"Blank",Timeline!J26)</f>
        <v>Blank</v>
      </c>
      <c r="K23" s="10"/>
      <c r="M23" s="3"/>
    </row>
    <row r="24" spans="2:13" ht="15.75">
      <c r="B24" s="9"/>
      <c r="C24" s="43" t="str">
        <f>'Entry Worksheet'!$C27</f>
        <v>G-2(b)</v>
      </c>
      <c r="D24" s="44">
        <f t="shared" si="0"/>
        <v>14</v>
      </c>
      <c r="E24" s="45" t="str">
        <f>'Entry Worksheet'!D27</f>
        <v>Preliminary Title Report Review Period</v>
      </c>
      <c r="F24" s="52"/>
      <c r="G24" s="47">
        <f>IF(NOT(ISERROR(DATEVALUE(TEXT(H24,"mm/dd/yyyy")))),IF(WORKDAY(H24-1,1,ReferenceData!$B$16:$D$29)=H24,IF(J24="Blank",ReferenceData!$J$15,),ReferenceData!$J$12 &amp; IF(J24="Blank",ReferenceData!$J$15,)),)</f>
        <v>0</v>
      </c>
      <c r="H24" s="48" t="str">
        <f>IF(ISBLANK('Entry Worksheet'!$G$27),ReferenceData!$J$11,IF(OR($H$23=ReferenceData!$J$11,NOT(ISNUMBER('Entry Worksheet'!$G$27))),ReferenceData!$J$9&amp;StaticTimeline!C24&amp;ReferenceData!$K$9&amp;ReferenceData!$L$9,IF(AND($J$23="Blank",NOT(ISERROR(DATEVALUE(TEXT($H$23,"mm/dd/yyyy"))))),$H$23+'Entry Worksheet'!$G$27,IF(ISERROR(DATEVALUE(TEXT($J$23,"mm/dd/yyyy"))),ReferenceData!$J$14&amp;ReferenceData!$K$14&amp;ReferenceData!$L$14&amp;$C$23&amp;ReferenceData!$M$14&amp;$E$23&amp;ReferenceData!$N$14,J24+'Entry Worksheet'!$G$27))))</f>
        <v>Not Entered</v>
      </c>
      <c r="I24" s="49"/>
      <c r="J24" s="50" t="str">
        <f>IF(ISBLANK(Timeline!J27),"Blank",Timeline!J27)</f>
        <v>Blank</v>
      </c>
      <c r="K24" s="10"/>
    </row>
    <row r="25" spans="2:13" ht="15.75">
      <c r="B25" s="9"/>
      <c r="C25" s="43" t="str">
        <f>'Entry Worksheet'!$C28</f>
        <v>G-2(c)</v>
      </c>
      <c r="D25" s="44">
        <f t="shared" si="0"/>
        <v>15</v>
      </c>
      <c r="E25" s="45" t="str">
        <f>'Entry Worksheet'!D28</f>
        <v>Seller Cures Title Defects</v>
      </c>
      <c r="F25" s="52"/>
      <c r="G25" s="47">
        <f>IF(NOT(ISERROR(DATEVALUE(TEXT(H25,"mm/dd/yyyy")))),IF(WORKDAY(H25-1,1,ReferenceData!$B$16:$D$29)=H25,IF(J25="Blank",ReferenceData!$J$15,),ReferenceData!$J$12 &amp; IF(J25="Blank",ReferenceData!$J$15,)),)</f>
        <v>0</v>
      </c>
      <c r="H25" s="48" t="str">
        <f>IF(ISBLANK('Entry Worksheet'!$G$28),ReferenceData!$J$11,IF(OR($H$24=ReferenceData!$J$11,NOT(ISNUMBER('Entry Worksheet'!$G$28))),ReferenceData!$J$9&amp;StaticTimeline!C25&amp;ReferenceData!$K$9&amp;ReferenceData!$L$9,IF(AND($J$24="Blank",NOT(ISERROR(DATEVALUE(TEXT($H$24,"mm/dd/yyyy"))))),$H$24+'Entry Worksheet'!$G$28,IF(ISERROR(DATEVALUE(TEXT($J$24,"mm/dd/yyyy"))),ReferenceData!$J$14&amp;ReferenceData!$K$14&amp;ReferenceData!$L$14&amp;$C$24&amp;ReferenceData!$M$14&amp;$E$24&amp;ReferenceData!$N$14,J25+'Entry Worksheet'!$G$28))))</f>
        <v>Not Entered</v>
      </c>
      <c r="I25" s="49"/>
      <c r="J25" s="50" t="str">
        <f>IF(ISBLANK(Timeline!J28),"Blank",Timeline!J28)</f>
        <v>Blank</v>
      </c>
      <c r="K25" s="10"/>
      <c r="M25" s="20"/>
    </row>
    <row r="26" spans="2:13" ht="15.75">
      <c r="B26" s="9"/>
      <c r="C26" s="43" t="str">
        <f>'Entry Worksheet'!$C29</f>
        <v>G-3</v>
      </c>
      <c r="D26" s="44">
        <f t="shared" si="0"/>
        <v>16</v>
      </c>
      <c r="E26" s="45" t="str">
        <f>'Entry Worksheet'!D29</f>
        <v>Buyer’s Title and Tenancy</v>
      </c>
      <c r="F26" s="52"/>
      <c r="G26" s="47">
        <f>IF(NOT(ISERROR(DATEVALUE(TEXT(H26,"mm/dd/yyyy")))),IF(WORKDAY(H26-1,1,ReferenceData!$B$16:$D$29)=H26,IF(J26="Blank",ReferenceData!$J$15,),ReferenceData!$J$12 &amp; IF(J26="Blank",ReferenceData!$J$15,)),)</f>
        <v>0</v>
      </c>
      <c r="H26" s="48" t="str">
        <f>IF(AND(ISBLANK('Entry Worksheet'!$F$29),ISBLANK('Entry Worksheet'!$G$29)),IF(ISERROR(DATEVALUE(TEXT('Entry Worksheet'!$G$10,"mm/dd/yyyy"))),ReferenceData!$J$6,'Entry Worksheet'!$G$10+15),IF(ISERROR(DATEVALUE(TEXT('Entry Worksheet'!$F$29,"mm/dd/yyyy"))),IF(ISNUMBER('Entry Worksheet'!$G$29),IF(ISNUMBER(FIND("#",VLOOKUP('Entry Worksheet'!$I$29,ReferenceData!$A$5:$D$9,4))),VLOOKUP('Entry Worksheet'!$I$29,ReferenceData!$A$5:$D$9,4),'Entry Worksheet'!$G$29*VLOOKUP('Entry Worksheet'!$I$29,ReferenceData!$A$5:$D$9,2)+VLOOKUP('Entry Worksheet'!$I$29,ReferenceData!$A$5:$D$9,4)),ReferenceData!$J$9 &amp; $C$26 &amp; ReferenceData!$K$9 &amp; ReferenceData!$L$9),'Entry Worksheet'!$F$29))</f>
        <v>#Enter Acceptance Date on Entry Worksheet</v>
      </c>
      <c r="I26" s="53"/>
      <c r="J26" s="50" t="str">
        <f>IF(ISBLANK(Timeline!J29),"Blank",Timeline!J29)</f>
        <v>Blank</v>
      </c>
      <c r="K26" s="10"/>
      <c r="M26" s="20"/>
    </row>
    <row r="27" spans="2:13" ht="15.75">
      <c r="B27" s="9"/>
      <c r="C27" s="43" t="str">
        <f>'Entry Worksheet'!$C30</f>
        <v>H-1(b)</v>
      </c>
      <c r="D27" s="44">
        <f t="shared" si="0"/>
        <v>17</v>
      </c>
      <c r="E27" s="45" t="str">
        <f>'Entry Worksheet'!D30</f>
        <v>Buyer’s Verification of Cash Funds</v>
      </c>
      <c r="F27" s="52"/>
      <c r="G27" s="47">
        <f>IF(NOT(ISERROR(DATEVALUE(TEXT(H27,"mm/dd/yyyy")))),IF(WORKDAY(H27-1,1,ReferenceData!$B$16:$D$29)=H27,IF(J27="Blank",ReferenceData!$J$15,),ReferenceData!$J$12 &amp; IF(J27="Blank",ReferenceData!$J$15,)),)</f>
        <v>0</v>
      </c>
      <c r="H27" s="48" t="str">
        <f>IF(AND(ISBLANK('Entry Worksheet'!$F$30),ISBLANK('Entry Worksheet'!$G$30)),IF(ISERROR(DATEVALUE(TEXT('Entry Worksheet'!$G$30,"mm/dd/yyyy"))),ReferenceData!$J$6,WORKDAY('Entry Worksheet'!$G$30,1,ReferenceData!$B$16:$D$29)),IF(ISERROR(DATEVALUE(TEXT('Entry Worksheet'!$F$30,"mm/dd/yyyy"))),IF(ISNUMBER('Entry Worksheet'!$G$30),IF(ISNUMBER(FIND("#",VLOOKUP('Entry Worksheet'!$I$30,ReferenceData!$A$5:$D$9,4))),VLOOKUP('Entry Worksheet'!I30,ReferenceData!$A$5:$D$9,4),'Entry Worksheet'!G30*VLOOKUP('Entry Worksheet'!$I$30,ReferenceData!$A$5:$D$9,2)+VLOOKUP('Entry Worksheet'!$I$30,ReferenceData!$A$5:$D$9,4)),ReferenceData!$J$9 &amp; C27 &amp; ReferenceData!$K$9 &amp; ReferenceData!$L$9),'Entry Worksheet'!$F$30))</f>
        <v>#Enter Acceptance Date on Entry Worksheet</v>
      </c>
      <c r="I27" s="53"/>
      <c r="J27" s="50" t="str">
        <f>IF(ISBLANK(Timeline!J30),"Blank",Timeline!J30)</f>
        <v>Blank</v>
      </c>
      <c r="K27" s="10"/>
    </row>
    <row r="28" spans="2:13" ht="15.75">
      <c r="B28" s="9"/>
      <c r="C28" s="43" t="str">
        <f>'Entry Worksheet'!$C31</f>
        <v>H-1(b)</v>
      </c>
      <c r="D28" s="44">
        <f t="shared" si="0"/>
        <v>18</v>
      </c>
      <c r="E28" s="45" t="str">
        <f>'Entry Worksheet'!D31</f>
        <v xml:space="preserve">Seller May Terminate </v>
      </c>
      <c r="F28" s="52"/>
      <c r="G28" s="47">
        <f>IF(NOT(ISERROR(DATEVALUE(TEXT(H28,"mm/dd/yyyy")))),IF(WORKDAY(H28-1,1,ReferenceData!$B$16:$D$29)=H28,IF(J28="Blank",ReferenceData!$J$15,),ReferenceData!$J$12 &amp; IF(J28="Blank",ReferenceData!$J$15,)),)</f>
        <v>0</v>
      </c>
      <c r="H28" s="48" t="str">
        <f>IF(ISBLANK('Entry Worksheet'!$G$31),ReferenceData!$J$11,IF(OR($H$18=ReferenceData!$J$11,NOT(ISNUMBER('Entry Worksheet'!$G$31))),ReferenceData!$J$9&amp;StaticTimeline!C28&amp;ReferenceData!$K$9&amp;ReferenceData!$L$9,IF(AND($J$18="Blank",NOT(ISERROR(DATEVALUE(TEXT($H$18,"mm/dd/yyyy"))))),$H$18+'Entry Worksheet'!$G$31,IF(ISERROR(DATEVALUE(TEXT($J$18,"mm/dd/yyyy"))),ReferenceData!$J$14&amp;ReferenceData!$K$14&amp;ReferenceData!$L$14&amp;$C$18&amp;ReferenceData!$M$14&amp;$E$18&amp;ReferenceData!$N$14,J28+'Entry Worksheet'!$G$31))))</f>
        <v>Not Entered</v>
      </c>
      <c r="I28" s="53"/>
      <c r="J28" s="50" t="str">
        <f>IF(ISBLANK(Timeline!J31),"Blank",Timeline!J31)</f>
        <v>Blank</v>
      </c>
      <c r="K28" s="10"/>
    </row>
    <row r="29" spans="2:13" ht="15.75">
      <c r="B29" s="9"/>
      <c r="C29" s="43" t="str">
        <f>'Entry Worksheet'!$C32</f>
        <v>H-2(a)</v>
      </c>
      <c r="D29" s="44">
        <f t="shared" si="0"/>
        <v>19</v>
      </c>
      <c r="E29" s="45" t="str">
        <f>'Entry Worksheet'!D32</f>
        <v>Buyer's Evidence of Obtaining Cash Funds</v>
      </c>
      <c r="F29" s="52"/>
      <c r="G29" s="47">
        <f>IF(NOT(ISERROR(DATEVALUE(TEXT(H29,"mm/dd/yyyy")))),IF(WORKDAY(H29-1,1,ReferenceData!$B$16:$D$29)=H29,IF(J29="Blank",ReferenceData!$J$15,),ReferenceData!$J$12 &amp; IF(J29="Blank",ReferenceData!$J$15,)),)</f>
        <v>0</v>
      </c>
      <c r="H29" s="48" t="str">
        <f>IF(AND(ISBLANK('Entry Worksheet'!$F$32),ISBLANK('Entry Worksheet'!$G$32)),ReferenceData!$J$11,IF(ISERROR(DATEVALUE(TEXT('Entry Worksheet'!$F$32,"mm/dd/yyyy"))),IF(ISNUMBER('Entry Worksheet'!$G$32),IF(ISNUMBER(FIND("#",VLOOKUP('Entry Worksheet'!$I$32,ReferenceData!$A$5:$D$9,4))),VLOOKUP('Entry Worksheet'!$I$32,ReferenceData!$A$5:$D$9,4),'Entry Worksheet'!$G$32*VLOOKUP('Entry Worksheet'!$I$32,ReferenceData!$A$5:$D$9,2)+VLOOKUP('Entry Worksheet'!$I$32,ReferenceData!$A$5:$D$9,4)),ReferenceData!$J$9 &amp; $C$29 &amp; ReferenceData!$K$9 &amp; ReferenceData!$L$9),'Entry Worksheet'!$F$32))</f>
        <v>Not Entered</v>
      </c>
      <c r="I29" s="53"/>
      <c r="J29" s="50" t="str">
        <f>IF(ISBLANK(Timeline!J31),"Blank",Timeline!J31)</f>
        <v>Blank</v>
      </c>
      <c r="K29" s="10"/>
    </row>
    <row r="30" spans="2:13" ht="15.75">
      <c r="B30" s="9"/>
      <c r="C30" s="43" t="str">
        <f>'Entry Worksheet'!$C33</f>
        <v>H-4(a)</v>
      </c>
      <c r="D30" s="44">
        <f t="shared" si="0"/>
        <v>20</v>
      </c>
      <c r="E30" s="45" t="str">
        <f>'Entry Worksheet'!D33</f>
        <v>Buyer's Delivery of Pre-Qualification Letter</v>
      </c>
      <c r="F30" s="52"/>
      <c r="G30" s="47">
        <f>IF(NOT(ISERROR(DATEVALUE(TEXT(H30,"mm/dd/yyyy")))),IF(WORKDAY(H30-1,1,ReferenceData!$B$16:$D$29)=H30,IF(J30="Blank",ReferenceData!$J$15,),ReferenceData!$J$12 &amp; IF(J30="Blank",ReferenceData!$J$15,)),)</f>
        <v>0</v>
      </c>
      <c r="H30" s="48" t="str">
        <f>IF(AND(ISBLANK('Entry Worksheet'!$F$33),ISBLANK('Entry Worksheet'!$G$33)),ReferenceData!$J$11,IF(ISERROR(DATEVALUE(TEXT('Entry Worksheet'!$F$33,"mm/dd/yyyy"))),IF(ISNUMBER('Entry Worksheet'!$G$33),IF(ISNUMBER(FIND("#",VLOOKUP('Entry Worksheet'!$I$33,ReferenceData!$A$5:$D$9,4))),VLOOKUP('Entry Worksheet'!$I$33,ReferenceData!$A$5:$D$9,4),'Entry Worksheet'!$G$33*VLOOKUP('Entry Worksheet'!$I$33,ReferenceData!$A$5:$D$9,2)+VLOOKUP('Entry Worksheet'!$I$33,ReferenceData!$A$5:$D$9,4)),ReferenceData!$J$9 &amp; $C$30 &amp; ReferenceData!$K$9 &amp; ReferenceData!$L$9),'Entry Worksheet'!$F$33))</f>
        <v>Not Entered</v>
      </c>
      <c r="I30" s="49"/>
      <c r="J30" s="50" t="str">
        <f>IF(ISBLANK(Timeline!J32),"Blank",Timeline!J32)</f>
        <v>Blank</v>
      </c>
      <c r="K30" s="10"/>
    </row>
    <row r="31" spans="2:13" ht="15.75">
      <c r="B31" s="9"/>
      <c r="C31" s="43" t="str">
        <f>'Entry Worksheet'!$C34</f>
        <v>H-4(b)</v>
      </c>
      <c r="D31" s="44">
        <f t="shared" si="0"/>
        <v>21</v>
      </c>
      <c r="E31" s="45" t="str">
        <f>'Entry Worksheet'!D34</f>
        <v>Buyer's Delivery of Conditional Loan Approval Letter</v>
      </c>
      <c r="F31" s="52"/>
      <c r="G31" s="47">
        <f>IF(NOT(ISERROR(DATEVALUE(TEXT(H31,"mm/dd/yyyy")))),IF(WORKDAY(H31-1,1,ReferenceData!$B$16:$D$29)=H31,IF(J31="Blank",ReferenceData!$J$15,),ReferenceData!$J$12 &amp; IF(J31="Blank",ReferenceData!$J$15,)),)</f>
        <v>0</v>
      </c>
      <c r="H31" s="48" t="str">
        <f>IF(AND(ISBLANK('Entry Worksheet'!$F$34),ISBLANK('Entry Worksheet'!$G$34)),IF(ISERROR(DATEVALUE(TEXT('Entry Worksheet'!$G$10,"mm/dd/yyyy"))),ReferenceData!$J$6,'Entry Worksheet'!$G$10+10),IF(ISERROR(DATEVALUE(TEXT('Entry Worksheet'!$F$34,"mm/dd/yyyy"))),IF(ISNUMBER('Entry Worksheet'!$G$34),IF(ISNUMBER(FIND("#",VLOOKUP('Entry Worksheet'!$I$34,ReferenceData!$A$5:$D$9,4))),VLOOKUP('Entry Worksheet'!$I$34,ReferenceData!$A$5:$D$9,4),'Entry Worksheet'!$G$34*VLOOKUP('Entry Worksheet'!$I$34,ReferenceData!$A$5:$D$9,2)+VLOOKUP('Entry Worksheet'!$I$34,ReferenceData!$A$5:$D$9,4)),ReferenceData!$J$9 &amp; $C$31 &amp; ReferenceData!$K$9 &amp; ReferenceData!$L$9),'Entry Worksheet'!$F$34))</f>
        <v>#Enter Acceptance Date on Entry Worksheet</v>
      </c>
      <c r="I31" s="49"/>
      <c r="J31" s="50" t="str">
        <f>IF(ISBLANK(Timeline!J33),"Blank",Timeline!J33)</f>
        <v>Blank</v>
      </c>
      <c r="K31" s="10"/>
    </row>
    <row r="32" spans="2:13" ht="15.75">
      <c r="B32" s="9"/>
      <c r="C32" s="43" t="str">
        <f>'Entry Worksheet'!$C35</f>
        <v>H-4(c)</v>
      </c>
      <c r="D32" s="44">
        <f t="shared" si="0"/>
        <v>22</v>
      </c>
      <c r="E32" s="45" t="str">
        <f>'Entry Worksheet'!D35</f>
        <v xml:space="preserve">Buyer's Delivery Satisfaction Conditions </v>
      </c>
      <c r="F32" s="52"/>
      <c r="G32" s="47">
        <f>IF(NOT(ISERROR(DATEVALUE(TEXT(H32,"mm/dd/yyyy")))),IF(WORKDAY(H32-1,1,ReferenceData!$B$16:$D$29)=H32,IF(J32="Blank",ReferenceData!$J$15,),ReferenceData!$J$12 &amp; IF(J32="Blank",ReferenceData!$J$15,)),)</f>
        <v>0</v>
      </c>
      <c r="H32" s="48" t="str">
        <f>IF(AND(ISBLANK('Entry Worksheet'!$F$35),ISBLANK('Entry Worksheet'!$G$35)),IF(ISERROR(DATEVALUE(TEXT('Entry Worksheet'!$G$10,"mm/dd/yyyy"))),ReferenceData!$J$6,'Entry Worksheet'!$G$10+10),IF(ISERROR(DATEVALUE(TEXT('Entry Worksheet'!$F$35,"mm/dd/yyyy"))),IF(ISNUMBER('Entry Worksheet'!$G$35),IF(ISNUMBER(FIND("#",VLOOKUP('Entry Worksheet'!$I$35,ReferenceData!$A$5:$D$9,4))),VLOOKUP('Entry Worksheet'!$I$34,ReferenceData!$A$5:$D$9,4),'Entry Worksheet'!$G$35*VLOOKUP('Entry Worksheet'!$I$34,ReferenceData!$A$5:$D$9,2)+VLOOKUP('Entry Worksheet'!$I$35,ReferenceData!$A$5:$D$9,4)),ReferenceData!$J$9 &amp; $C$32 &amp; ReferenceData!$K$9 &amp; ReferenceData!$L$9),'Entry Worksheet'!$F$35))</f>
        <v>#Enter Acceptance Date on Entry Worksheet</v>
      </c>
      <c r="I32" s="49"/>
      <c r="J32" s="50" t="str">
        <f>IF(ISBLANK(Timeline!J34),"Blank",Timeline!J34)</f>
        <v>Blank</v>
      </c>
      <c r="K32" s="10"/>
    </row>
    <row r="33" spans="2:13" ht="15.75">
      <c r="B33" s="9"/>
      <c r="C33" s="43" t="str">
        <f>'Entry Worksheet'!$C36</f>
        <v>I-1(b)</v>
      </c>
      <c r="D33" s="44">
        <f t="shared" si="0"/>
        <v>23</v>
      </c>
      <c r="E33" s="45" t="str">
        <f>'Entry Worksheet'!D36</f>
        <v>Seller’s Delivery of Disclosure Statement</v>
      </c>
      <c r="F33" s="52"/>
      <c r="G33" s="47">
        <f>IF(NOT(ISERROR(DATEVALUE(TEXT(H33,"mm/dd/yyyy")))),IF(WORKDAY(H33-1,1,ReferenceData!$B$16:$D$29)=H33,IF(J33="Blank",ReferenceData!$J$15,),ReferenceData!$J$12 &amp; IF(J33="Blank",ReferenceData!$J$15,)),)</f>
        <v>0</v>
      </c>
      <c r="H33" s="48" t="str">
        <f>IF(AND(ISBLANK('Entry Worksheet'!$F$36),ISBLANK('Entry Worksheet'!$G$36)),IF(ISERROR(DATEVALUE(TEXT('Entry Worksheet'!$G$10,"mm/dd/yyyy"))),ReferenceData!$J$6,'Entry Worksheet'!$G$10+10),IF(ISERROR(DATEVALUE(TEXT('Entry Worksheet'!$F$36,"mm/dd/yyyy"))),IF(ISNUMBER('Entry Worksheet'!$G$36),IF(ISNUMBER(FIND("#",VLOOKUP('Entry Worksheet'!$I$36,ReferenceData!$A$5:$D$9,4))),VLOOKUP('Entry Worksheet'!$I$36,ReferenceData!$A$5:$D$9,4),'Entry Worksheet'!$G$36*VLOOKUP('Entry Worksheet'!$I$36,ReferenceData!$A$5:$D$9,2)+VLOOKUP('Entry Worksheet'!$I$36,ReferenceData!$A$5:$D$9,4)),ReferenceData!$J$9 &amp; $C$34 &amp; ReferenceData!$K$9 &amp; ReferenceData!$L$9),'Entry Worksheet'!$F$36))</f>
        <v>#Enter Acceptance Date on Entry Worksheet</v>
      </c>
      <c r="I33" s="53"/>
      <c r="J33" s="50" t="str">
        <f>IF(ISBLANK(Timeline!J35),"Blank",Timeline!J35)</f>
        <v>Blank</v>
      </c>
      <c r="K33" s="10"/>
    </row>
    <row r="34" spans="2:13" ht="15.75">
      <c r="B34" s="9"/>
      <c r="C34" s="43" t="str">
        <f>'Entry Worksheet'!$C37</f>
        <v>I-2</v>
      </c>
      <c r="D34" s="44">
        <f t="shared" si="0"/>
        <v>24</v>
      </c>
      <c r="E34" s="45" t="str">
        <f>'Entry Worksheet'!D37</f>
        <v xml:space="preserve">Seller's Delivery of Amended Disclosure Statement </v>
      </c>
      <c r="F34" s="52"/>
      <c r="G34" s="47">
        <f>IF(NOT(ISERROR(DATEVALUE(TEXT(H34,"mm/dd/yyyy")))),IF(WORKDAY(H34-1,1,ReferenceData!$B$16:$D$29)=H34,IF(J34="Blank",ReferenceData!$J$15,),ReferenceData!$J$12 &amp; IF(J34="Blank",ReferenceData!$J$15,)),)</f>
        <v>0</v>
      </c>
      <c r="H34" s="48" t="str">
        <f>IF(ISBLANK('Entry Worksheet'!$G$37),ReferenceData!$J$11,IF(OR($H$33=ReferenceData!$J$11,NOT(ISNUMBER('Entry Worksheet'!$G$37))),ReferenceData!$J$9&amp;StaticTimeline!C34&amp;ReferenceData!$K$9&amp;ReferenceData!$L$9,IF(AND($J$33="Blank",NOT(ISERROR(DATEVALUE(TEXT($H$33,"mm/dd/yyyy"))))),$H$33+'Entry Worksheet'!$G$37,IF(ISERROR(DATEVALUE(TEXT($J$33,"mm/dd/yyyy"))),ReferenceData!$J$14&amp;ReferenceData!$K$14&amp;ReferenceData!$L$14&amp;$C$33&amp;ReferenceData!$M$14&amp;$E$33&amp;ReferenceData!$N$14,J34+'Entry Worksheet'!$G$37))))</f>
        <v>#Requires Completed Date for I-1(b) Seller’s Delivery of Disclosure Statement to be filled out with a valid date</v>
      </c>
      <c r="I34" s="55"/>
      <c r="J34" s="50" t="str">
        <f>IF(ISBLANK(Timeline!J36),"Blank",Timeline!J36)</f>
        <v>Blank</v>
      </c>
      <c r="K34" s="10"/>
    </row>
    <row r="35" spans="2:13" ht="15.75">
      <c r="B35" s="9"/>
      <c r="C35" s="43" t="str">
        <f>'Entry Worksheet'!$C38</f>
        <v>I-3(a)</v>
      </c>
      <c r="D35" s="44">
        <f t="shared" si="0"/>
        <v>25</v>
      </c>
      <c r="E35" s="45" t="str">
        <f>'Entry Worksheet'!D38</f>
        <v>Buyer Provide Written Acknowlegement for I-1 or I-2</v>
      </c>
      <c r="F35" s="52"/>
      <c r="G35" s="47">
        <f>IF(NOT(ISERROR(DATEVALUE(TEXT(H35,"mm/dd/yyyy")))),IF(WORKDAY(H35-1,1,ReferenceData!$B$16:$D$29)=H35,IF(J35="Blank",ReferenceData!$J$15,),ReferenceData!$J$12 &amp; IF(J35="Blank",ReferenceData!$J$15,)),)</f>
        <v>0</v>
      </c>
      <c r="H35" s="48" t="str">
        <f>IF(ISBLANK('Entry Worksheet'!$G$38),ReferenceData!$J$11,IF(OR($H$33=ReferenceData!$J$11,NOT(ISNUMBER('Entry Worksheet'!$G$38))),ReferenceData!$J$9&amp;StaticTimeline!C35&amp;ReferenceData!$K$9&amp;ReferenceData!$L$9,IF(AND($J$33="Blank",NOT(ISERROR(DATEVALUE(TEXT($H$33,"mm/dd/yyyy"))))),$H$33+'Entry Worksheet'!$G$38,IF(ISERROR(DATEVALUE(TEXT($J$33,"mm/dd/yyyy"))),ReferenceData!$J$14&amp;ReferenceData!$K$14&amp;ReferenceData!$L$14&amp;$C$33&amp;ReferenceData!$M$14&amp;$E$33&amp;ReferenceData!$N$14,J35+'Entry Worksheet'!$G$38))))</f>
        <v>Not Entered</v>
      </c>
      <c r="I35" s="49"/>
      <c r="J35" s="50" t="str">
        <f>IF(ISBLANK(Timeline!J37),"Blank",Timeline!J37)</f>
        <v>Blank</v>
      </c>
      <c r="K35" s="10"/>
    </row>
    <row r="36" spans="2:13" ht="15.75">
      <c r="B36" s="9"/>
      <c r="C36" s="43" t="str">
        <f>'Entry Worksheet'!$C39</f>
        <v>I-3(b)</v>
      </c>
      <c r="D36" s="44">
        <f t="shared" si="0"/>
        <v>26</v>
      </c>
      <c r="E36" s="45" t="str">
        <f>'Entry Worksheet'!D39</f>
        <v xml:space="preserve">Buyer May Rescind </v>
      </c>
      <c r="F36" s="52"/>
      <c r="G36" s="47">
        <f>IF(NOT(ISERROR(DATEVALUE(TEXT(H36,"mm/dd/yyyy")))),IF(WORKDAY(H36-1,1,ReferenceData!$B$16:$D$29)=H36,IF(J36="Blank",ReferenceData!$J$15,),ReferenceData!$J$12 &amp; IF(J36="Blank",ReferenceData!$J$15,)),)</f>
        <v>0</v>
      </c>
      <c r="H36" s="48" t="str">
        <f>IF(ISBLANK('Entry Worksheet'!$G$38),ReferenceData!$J$11,IF(NOT(ISNUMBER('Entry Worksheet'!$G$38)),ReferenceData!$J$9&amp;$C$36&amp;ReferenceData!$K$9&amp;ReferenceData!$L$9,IF($J$35="Blank",IF($J$35="Blank",IF(ISERROR(DATEVALUE(TEXT($H$35,"mm/dd/yyyy"))),$H$35,$H$35+'Entry Worksheet'!$G$38),IF(ISERROR(DATEVALUE(TEXT($J$35,"mm/dd/yyyy"))),ReferenceData!$J$14 &amp; ReferenceData!$K$14 &amp; ReferenceData!$L$14 &amp; $C$35 &amp; ReferenceData!$M$14 &amp; $E$35 &amp; ReferenceData!$N$14,$J$35+'Entry Worksheet'!$G$38)),IF(ISERROR(DATEVALUE(TEXT($J$35,"mm/dd/yyyy"))),ReferenceData!$J$14 &amp; ReferenceData!$K$14 &amp; ReferenceData!$L$14 &amp; $C$35 &amp; ReferenceData!$M$14 &amp; $E$35 &amp; ReferenceData!$N$14,$J$35+'Entry Worksheet'!$G$38))))</f>
        <v>Not Entered</v>
      </c>
      <c r="I36" s="49"/>
      <c r="J36" s="50" t="str">
        <f>IF(ISBLANK(Timeline!J38),"Blank",Timeline!J38)</f>
        <v>Blank</v>
      </c>
      <c r="K36" s="10"/>
    </row>
    <row r="37" spans="2:13" ht="15.75" hidden="1">
      <c r="B37" s="9"/>
      <c r="C37" s="43" t="str">
        <f>'Entry Worksheet'!$C40</f>
        <v>I-3(c)</v>
      </c>
      <c r="D37" s="44">
        <f t="shared" si="0"/>
        <v>27</v>
      </c>
      <c r="E37" s="45" t="str">
        <f>'Entry Worksheet'!D40</f>
        <v>Buyer's Recind after Amended of Seller's Disclosure</v>
      </c>
      <c r="F37" s="52"/>
      <c r="G37" s="47">
        <f>IF(NOT(ISERROR(DATEVALUE(TEXT(H37,"mm/dd/yyyy")))),IF(WORKDAY(H37-1,1,ReferenceData!$B$16:$D$29)=H37,IF(J37="Blank",ReferenceData!$J$15,),ReferenceData!$J$12 &amp; IF(J37="Blank",ReferenceData!$J$15,)),)</f>
        <v>0</v>
      </c>
      <c r="H37" s="48" t="str">
        <f>IF(ISBLANK('Entry Worksheet'!$G$40),ReferenceData!$J$11,IF(OR($H$34=ReferenceData!$J$11,NOT(ISNUMBER('Entry Worksheet'!$G$40))),ReferenceData!$J$9&amp;StaticTimeline!C37&amp;ReferenceData!$K$9&amp;ReferenceData!$L$9,IF(AND($J$34="Blank",NOT(ISERROR(DATEVALUE(TEXT($H$34,"mm/dd/yyyy"))))),$H$34+'Entry Worksheet'!$G$40,IF(ISERROR(DATEVALUE(TEXT($J$34,"mm/dd/yyyy"))),ReferenceData!$J$14&amp;ReferenceData!$K$14&amp;ReferenceData!$L$14&amp;$C$34&amp;ReferenceData!$M$14&amp;$E$34&amp;ReferenceData!$N$14,J37+'Entry Worksheet'!$G$40))))</f>
        <v>#Requires Completed Date for I-2 Seller's Delivery of Amended Disclosure Statement  to be filled out with a valid date</v>
      </c>
      <c r="I37" s="49"/>
      <c r="J37" s="50"/>
      <c r="K37" s="10"/>
      <c r="M37" s="20"/>
    </row>
    <row r="38" spans="2:13" ht="15.75" hidden="1">
      <c r="B38" s="9"/>
      <c r="C38" s="43" t="str">
        <f>'Entry Worksheet'!$C41</f>
        <v>I-4(a)</v>
      </c>
      <c r="D38" s="44">
        <f t="shared" si="0"/>
        <v>28</v>
      </c>
      <c r="E38" s="45" t="str">
        <f>'Entry Worksheet'!D41</f>
        <v>Inaccurate Disclosure: Buyer may rescind Purchase Contract</v>
      </c>
      <c r="F38" s="52"/>
      <c r="G38" s="47">
        <f>IF(NOT(ISERROR(DATEVALUE(TEXT(H38,"mm/dd/yyyy")))),IF(WORKDAY(H38-1,1,ReferenceData!$B$16:$D$29)=H38,IF(J38="Blank",ReferenceData!$J$15,),ReferenceData!$J$12 &amp; IF(J38="Blank",ReferenceData!$J$15,)),)</f>
        <v>0</v>
      </c>
      <c r="H38" s="48" t="str">
        <f>IF(AND(NOT(ISNUMBER('Entry Worksheet'!$G$39)),NOT(ISBLANK('Entry Worksheet'!$G$39))),
        ReferenceData!$J$9 &amp; $C$38 &amp;ReferenceData!$K$9 &amp; ReferenceData!$L$9,
 IF($J$33="Blank",
    IF($J$33="Blank",
        IF(ISERROR(DATEVALUE(TEXT($H$33,"mm/dd/yyyy"))),
            $H$33,
        $H$33+IF(ISNUMBER('Entry Worksheet'!$G$39),
                'Entry Worksheet'!$G$39,
            15)),
    IF(ISERROR(DATEVALUE(TEXT($J$33,"mm/dd/yyyy"))),
        ReferenceData!$J$14&amp;ReferenceData!$K$14&amp;ReferenceData!$L$14&amp;$C$33&amp;ReferenceData!$M$14&amp;$E$33&amp;ReferenceData!$N$14,
    $J$33+IF(ISNUMBER('Entry Worksheet'!$G$39),'Entry Worksheet'!$G$39,15))),
IF(ISERROR(DATEVALUE(TEXT($J$33,"mm/dd/yyyy"))),ReferenceData!$J$14&amp;ReferenceData!$K$14&amp;ReferenceData!$L$14&amp;$C$33&amp;ReferenceData!$M$14&amp;$E$33&amp;ReferenceData!$N$14,$J$33+IF(ISNUMBER('Entry Worksheet'!$G$39),'Entry Worksheet'!$G$39,15))))</f>
        <v>#Enter Acceptance Date on Entry Worksheet</v>
      </c>
      <c r="I38" s="49"/>
      <c r="J38" s="50" t="str">
        <f>IF(ISBLANK(Timeline!J39),"Blank",Timeline!J39)</f>
        <v>Blank</v>
      </c>
      <c r="K38" s="10"/>
    </row>
    <row r="39" spans="2:13" ht="31.5" hidden="1">
      <c r="B39" s="9"/>
      <c r="C39" s="43" t="str">
        <f>'Entry Worksheet'!$C42</f>
        <v>I-4(b)</v>
      </c>
      <c r="D39" s="44">
        <f t="shared" si="0"/>
        <v>29</v>
      </c>
      <c r="E39" s="45" t="str">
        <f>'Entry Worksheet'!D42</f>
        <v xml:space="preserve">Inaccurate Amended Disclosure: Buyer May Rescind Purchase Contract </v>
      </c>
      <c r="F39" s="52"/>
      <c r="G39" s="47">
        <f>IF(NOT(ISERROR(DATEVALUE(TEXT(H39,"mm/dd/yyyy")))),IF(WORKDAY(H39-1,1,ReferenceData!$B$16:$D$29)=H39,IF(J39="Blank",ReferenceData!$J$15,),ReferenceData!$J$12 &amp; IF(J39="Blank",ReferenceData!$J$15,)),)</f>
        <v>0</v>
      </c>
      <c r="H39" s="48" t="str">
        <f>IF(AND(NOT(ISNUMBER('Entry Worksheet'!$G$39)),NOT(ISBLANK('Entry Worksheet'!$G$39))),
        ReferenceData!$J$9 &amp; $C$39 &amp;ReferenceData!$K$9 &amp; ReferenceData!$L$9,
 IF($J$33="Blank",
    IF($J$33="Blank",
        IF(ISERROR(DATEVALUE(TEXT($H$33,"mm/dd/yyyy"))),
            $H$33,
        $H$33+IF(ISNUMBER('Entry Worksheet'!$G$39),
                'Entry Worksheet'!$G$39,
            15)),
    IF(ISERROR(DATEVALUE(TEXT($J$33,"mm/dd/yyyy"))),
        ReferenceData!$J$14&amp;ReferenceData!$K$14&amp;ReferenceData!$L$14&amp;$C$33&amp;ReferenceData!$M$14&amp;$E$33&amp;ReferenceData!$N$14,
    $J$33+IF(ISNUMBER('Entry Worksheet'!$G$39),'Entry Worksheet'!$G$39,15))),
IF(ISERROR(DATEVALUE(TEXT($J$33,"mm/dd/yyyy"))),ReferenceData!$J$14&amp;ReferenceData!$K$14&amp;ReferenceData!$L$14&amp;$C$33&amp;ReferenceData!$M$14&amp;$E$33&amp;ReferenceData!$N$14,$J$33+IF(ISNUMBER('Entry Worksheet'!$G$39),'Entry Worksheet'!$G$39,15))))</f>
        <v>#Enter Acceptance Date on Entry Worksheet</v>
      </c>
      <c r="I39" s="55"/>
      <c r="J39" s="50" t="str">
        <f>IF(ISBLANK(Timeline!J41),"Blank",Timeline!J41)</f>
        <v>Blank</v>
      </c>
      <c r="K39" s="10"/>
      <c r="M39" s="20"/>
    </row>
    <row r="40" spans="2:13" ht="15.75">
      <c r="B40" s="9"/>
      <c r="C40" s="43" t="str">
        <f>'Entry Worksheet'!$C43</f>
        <v xml:space="preserve">J-1 </v>
      </c>
      <c r="D40" s="44">
        <f t="shared" si="0"/>
        <v>30</v>
      </c>
      <c r="E40" s="45" t="str">
        <f>'Entry Worksheet'!D43</f>
        <v>Buyer to Complete and Approve Home Inspection</v>
      </c>
      <c r="F40" s="52"/>
      <c r="G40" s="47">
        <f>IF(NOT(ISERROR(DATEVALUE(TEXT(H40,"mm/dd/yyyy")))),IF(WORKDAY(H40-1,1,ReferenceData!$B$16:$D$29)=H40,IF(J40="Blank",ReferenceData!$J$15,),ReferenceData!$J$12 &amp; IF(J40="Blank",ReferenceData!$J$15,)),)</f>
        <v>0</v>
      </c>
      <c r="H40" s="48" t="str">
        <f>IF(AND(ISBLANK('Entry Worksheet'!$F$43),ISBLANK('Entry Worksheet'!$G$43)),ReferenceData!$J$11,IF(ISERROR(DATEVALUE(TEXT('Entry Worksheet'!$F$43,"mm/dd/yyyy"))),IF(ISNUMBER('Entry Worksheet'!$G$43),IF(ISNUMBER(FIND("#",VLOOKUP('Entry Worksheet'!$I$43,ReferenceData!$A$5:$D$9,4))),VLOOKUP('Entry Worksheet'!$I$43,ReferenceData!$A$5:$D$9,4),'Entry Worksheet'!$G$43+VLOOKUP('Entry Worksheet'!$I$43,ReferenceData!$A$5:$D$9,2)*VLOOKUP('Entry Worksheet'!$I$43,ReferenceData!$A$5:$D$9,4)),ReferenceData!$J$9 &amp; $C$40 &amp; ReferenceData!$K$9 &amp; ReferenceData!$L$9),'Entry Worksheet'!$F$43))</f>
        <v>Not Entered</v>
      </c>
      <c r="I40" s="49"/>
      <c r="J40" s="50" t="str">
        <f>IF(ISBLANK(Timeline!J42),"Blank",Timeline!J42)</f>
        <v>Blank</v>
      </c>
      <c r="K40" s="10"/>
    </row>
    <row r="41" spans="2:13" ht="15.75">
      <c r="B41" s="9"/>
      <c r="C41" s="43" t="str">
        <f>'Entry Worksheet'!$C44</f>
        <v>J-3</v>
      </c>
      <c r="D41" s="44">
        <f t="shared" si="0"/>
        <v>31</v>
      </c>
      <c r="E41" s="45" t="str">
        <f>'Entry Worksheet'!D44</f>
        <v>Buyer to Complete Final Walk Through</v>
      </c>
      <c r="F41" s="52"/>
      <c r="G41" s="47">
        <f>IF(NOT(ISERROR(DATEVALUE(TEXT(H41,"mm/dd/yyyy")))),IF(WORKDAY(H41-1,1,ReferenceData!$B$16:$D$29)=H41,IF(J41="Blank",ReferenceData!$J$15,),ReferenceData!$J$12 &amp; IF(J41="Blank",ReferenceData!$J$15,)),)</f>
        <v>0</v>
      </c>
      <c r="H41" s="48" t="str">
        <f>IF(AND(ISBLANK('Entry Worksheet'!$F$44),ISBLANK('Entry Worksheet'!$G$44)),IF(ISERROR(DATEVALUE(TEXT('Entry Worksheet'!$G$10,"mm/dd/yyyy"))),ReferenceData!$J$6,'Entry Worksheet'!$G$10+10),IF(ISERROR(DATEVALUE(TEXT('Entry Worksheet'!$F$44,"mm/dd/yyyy"))),IF(ISNUMBER('Entry Worksheet'!$G$44),IF(ISNUMBER(FIND("#",VLOOKUP('Entry Worksheet'!$I$44,ReferenceData!$A$5:$D$9,4))),VLOOKUP('Entry Worksheet'!$I$44,ReferenceData!$A$5:$D$9,4),'Entry Worksheet'!$G$44*VLOOKUP('Entry Worksheet'!$I$44,ReferenceData!$A$5:$D$9,2)+VLOOKUP('Entry Worksheet'!$I$44,ReferenceData!$A$5:$D$9,4)),ReferenceData!$J$9 &amp; $C$32 &amp; ReferenceData!$K$9 &amp; ReferenceData!$L$9),'Entry Worksheet'!$F$44))</f>
        <v>#Enter Acceptance Date on Entry Worksheet</v>
      </c>
      <c r="I41" s="53"/>
      <c r="J41" s="50" t="str">
        <f>IF(ISBLANK(Timeline!J43),"Blank",Timeline!J43)</f>
        <v>Blank</v>
      </c>
      <c r="K41" s="10"/>
    </row>
    <row r="42" spans="2:13" ht="15.75">
      <c r="B42" s="9"/>
      <c r="C42" s="43" t="str">
        <f>'Entry Worksheet'!$C45</f>
        <v>J-4</v>
      </c>
      <c r="D42" s="44">
        <f t="shared" si="0"/>
        <v>32</v>
      </c>
      <c r="E42" s="45" t="str">
        <f>'Entry Worksheet'!D45</f>
        <v>Seller Failure to Complete of Repairs/Funds Held</v>
      </c>
      <c r="F42" s="52"/>
      <c r="G42" s="47">
        <f>IF(NOT(ISERROR(DATEVALUE(TEXT(H42,"mm/dd/yyyy")))),IF(WORKDAY(H42-1,1,ReferenceData!$B$16:$D$29)=H42,IF(J42="Blank",ReferenceData!$J$15,),ReferenceData!$J$12 &amp; IF(J42="Blank",ReferenceData!$J$15,)),)</f>
        <v>0</v>
      </c>
      <c r="H42" s="48" t="str">
        <f>IF(ISBLANK('Entry Worksheet'!$G$45),ReferenceData!$J$11,IF(OR($H$18=ReferenceData!$J$11,NOT(ISNUMBER('Entry Worksheet'!$G$45))),ReferenceData!$J$9&amp;StaticTimeline!C42&amp;ReferenceData!$K$9&amp;ReferenceData!$L$9,IF(AND($H$18="Blank",NOT(ISERROR(DATEVALUE(TEXT($H$18,"mm/dd/yyyy"))))),$H$18+'Entry Worksheet'!$G$45,IF(ISERROR(DATEVALUE(TEXT($H$18,"mm/dd/yyyy"))),ReferenceData!$J$14&amp;ReferenceData!$K$14&amp;ReferenceData!$L$14&amp;$C$18&amp;ReferenceData!$M$14&amp;$E$18&amp;ReferenceData!$N$14,H18+'Entry Worksheet'!$G$45))))</f>
        <v>Not Entered</v>
      </c>
      <c r="I42" s="53"/>
      <c r="J42" s="50" t="str">
        <f>IF(ISBLANK(Timeline!J44),"Blank",Timeline!J44)</f>
        <v>Blank</v>
      </c>
      <c r="K42" s="10"/>
    </row>
    <row r="43" spans="2:13" ht="15.75">
      <c r="B43" s="9"/>
      <c r="C43" s="43" t="str">
        <f>'Entry Worksheet'!$C46</f>
        <v>J-8</v>
      </c>
      <c r="D43" s="44">
        <f t="shared" si="0"/>
        <v>33</v>
      </c>
      <c r="E43" s="45" t="str">
        <f>'Entry Worksheet'!D46</f>
        <v>Seller’s Removal of Items</v>
      </c>
      <c r="F43" s="52"/>
      <c r="G43" s="47">
        <f>IF(NOT(ISERROR(DATEVALUE(TEXT(H43,"mm/dd/yyyy")))),IF(WORKDAY(H43-1,1,ReferenceData!$B$16:$D$29)=H43,IF(J43="Blank",ReferenceData!$J$15,),ReferenceData!$J$12 &amp; IF(J43="Blank",ReferenceData!$J$15,)),)</f>
        <v>0</v>
      </c>
      <c r="H43" s="48" t="str">
        <f>IF(AND(ISBLANK('Entry Worksheet'!$F$46),ISBLANK('Entry Worksheet'!$G$46)),IF(ISERROR(DATEVALUE(TEXT('Entry Worksheet'!$G$10,"mm/dd/yyyy"))),ReferenceData!$J$6,'Entry Worksheet'!$G$10+10),IF(ISERROR(DATEVALUE(TEXT('Entry Worksheet'!$F$46,"mm/dd/yyyy"))),IF(ISNUMBER('Entry Worksheet'!$G$46),IF(ISNUMBER(FIND("#",VLOOKUP('Entry Worksheet'!$I$46,ReferenceData!$A$5:$D$9,4))),VLOOKUP('Entry Worksheet'!$I$46,ReferenceData!$A$5:$D$9,4),'Entry Worksheet'!$G$46*VLOOKUP('Entry Worksheet'!$I$46,ReferenceData!$A$5:$D$9,2)+VLOOKUP('Entry Worksheet'!$I$46,ReferenceData!$A$5:$D$9,4)),ReferenceData!$J$9 &amp; $C$43 &amp; ReferenceData!$K$9 &amp; ReferenceData!$L$9),'Entry Worksheet'!$F$46))</f>
        <v>#Enter Acceptance Date on Entry Worksheet</v>
      </c>
      <c r="I43" s="53"/>
      <c r="J43" s="50" t="str">
        <f>IF(ISBLANK(Timeline!J45),"Blank",Timeline!J45)</f>
        <v>Blank</v>
      </c>
      <c r="K43" s="10"/>
    </row>
    <row r="44" spans="2:13" ht="15.75">
      <c r="B44" s="9"/>
      <c r="C44" s="43" t="str">
        <f>'Entry Worksheet'!$C47</f>
        <v xml:space="preserve">J-9 </v>
      </c>
      <c r="D44" s="44">
        <f t="shared" si="0"/>
        <v>34</v>
      </c>
      <c r="E44" s="45" t="str">
        <f>'Entry Worksheet'!D47</f>
        <v>Seller to Clean</v>
      </c>
      <c r="F44" s="52"/>
      <c r="G44" s="47">
        <f>IF(NOT(ISERROR(DATEVALUE(TEXT(H44,"mm/dd/yyyy")))),IF(WORKDAY(H44-1,1,ReferenceData!$B$16:$D$29)=H44,IF(J44="Blank",ReferenceData!$J$15,),ReferenceData!$J$12 &amp; IF(J44="Blank",ReferenceData!$J$15,)),)</f>
        <v>0</v>
      </c>
      <c r="H44" s="48" t="str">
        <f>IF(AND(ISBLANK('Entry Worksheet'!$F$47),ISBLANK('Entry Worksheet'!$G$47)),IF(ISERROR(DATEVALUE(TEXT('Entry Worksheet'!$G$10,"mm/dd/yyyy"))),ReferenceData!$J$6,'Entry Worksheet'!$G$10+10),IF(ISERROR(DATEVALUE(TEXT('Entry Worksheet'!$F$47,"mm/dd/yyyy"))),IF(ISNUMBER('Entry Worksheet'!$G$47),IF(ISNUMBER(FIND("#",VLOOKUP('Entry Worksheet'!$I$47,ReferenceData!$A$5:$D$9,4))),VLOOKUP('Entry Worksheet'!$I$47,ReferenceData!$A$5:$D$9,4),'Entry Worksheet'!$G$47*VLOOKUP('Entry Worksheet'!$I$46,ReferenceData!$A$5:$D$9,2)+VLOOKUP('Entry Worksheet'!$I$47,ReferenceData!$A$5:$D$9,4)),ReferenceData!$J$9 &amp; $C$44 &amp; ReferenceData!$K$9 &amp; ReferenceData!$L$9),'Entry Worksheet'!$F$47))</f>
        <v>#Enter Acceptance Date on Entry Worksheet</v>
      </c>
      <c r="I44" s="53"/>
      <c r="J44" s="50" t="str">
        <f>IF(ISBLANK(Timeline!J46),"Blank",Timeline!J46)</f>
        <v>Blank</v>
      </c>
      <c r="K44" s="10"/>
    </row>
    <row r="45" spans="2:13" ht="15.75">
      <c r="B45" s="9"/>
      <c r="C45" s="43" t="str">
        <f>'Entry Worksheet'!$C48</f>
        <v>J-10</v>
      </c>
      <c r="D45" s="44">
        <f t="shared" si="0"/>
        <v>35</v>
      </c>
      <c r="E45" s="45" t="str">
        <f>'Entry Worksheet'!D48</f>
        <v>Animal Related Treatment</v>
      </c>
      <c r="F45" s="52"/>
      <c r="G45" s="47">
        <f>IF(NOT(ISERROR(DATEVALUE(TEXT(H45,"mm/dd/yyyy")))),IF(WORKDAY(H45-1,1,ReferenceData!$B$16:$D$29)=H45,IF(J45="Blank",ReferenceData!$J$15,),ReferenceData!$J$12 &amp; IF(J45="Blank",ReferenceData!$J$15,)),)</f>
        <v>0</v>
      </c>
      <c r="H45" s="48" t="str">
        <f>IF(AND(ISBLANK('Entry Worksheet'!$F$48),ISBLANK('Entry Worksheet'!$G$48)),IF(ISERROR(DATEVALUE(TEXT('Entry Worksheet'!$G$10,"mm/dd/yyyy"))),ReferenceData!$J$6,'Entry Worksheet'!$G$10+10),IF(ISERROR(DATEVALUE(TEXT('Entry Worksheet'!$F$47,"mm/dd/yyyy"))),IF(ISNUMBER('Entry Worksheet'!$G$48),IF(ISNUMBER(FIND("#",VLOOKUP('Entry Worksheet'!$I$48,ReferenceData!$A$5:$D$9,4))),VLOOKUP('Entry Worksheet'!$I$48,ReferenceData!$A$5:$D$9,4),'Entry Worksheet'!$G$48*VLOOKUP('Entry Worksheet'!$I$48,ReferenceData!$A$5:$D$9,2)+VLOOKUP('Entry Worksheet'!$I$48,ReferenceData!$A$5:$D$9,4)),ReferenceData!$J$9 &amp; $C$45 &amp; ReferenceData!$K$9 &amp; ReferenceData!$L$9),'Entry Worksheet'!$F$48))</f>
        <v>#Enter Acceptance Date on Entry Worksheet</v>
      </c>
      <c r="I45" s="53"/>
      <c r="J45" s="50" t="str">
        <f>IF(ISBLANK(Timeline!J47),"Blank",Timeline!J47)</f>
        <v>Blank</v>
      </c>
      <c r="K45" s="10"/>
    </row>
    <row r="46" spans="2:13" ht="15.75" hidden="1">
      <c r="B46" s="9"/>
      <c r="C46" s="43" t="str">
        <f>'Entry Worksheet'!$C49</f>
        <v>J-10</v>
      </c>
      <c r="D46" s="44">
        <f t="shared" si="0"/>
        <v>36</v>
      </c>
      <c r="E46" s="45" t="str">
        <f>'Entry Worksheet'!D49</f>
        <v xml:space="preserve">Funds Disbursed to Buyer for Treatment </v>
      </c>
      <c r="F46" s="52"/>
      <c r="G46" s="47">
        <f>IF(NOT(ISERROR(DATEVALUE(TEXT(H46,"mm/dd/yyyy")))),IF(WORKDAY(H46-1,1,ReferenceData!$B$16:$D$29)=H46,IF(J46="Blank",ReferenceData!$J$15,),ReferenceData!$J$12 &amp; IF(J46="Blank",ReferenceData!$J$15,)),)</f>
        <v>0</v>
      </c>
      <c r="H46" s="48" t="str">
        <f>IF(AND(ISBLANK('Entry Worksheet'!$F$49),ISBLANK('Entry Worksheet'!$G$49)),ReferenceData!$J$11,IF(ISERROR(DATEVALUE(TEXT('Entry Worksheet'!$F$49,"mm/dd/yyyy"))),IF(ISNUMBER('Entry Worksheet'!$G$49),IF(ISNUMBER(FIND("#",VLOOKUP('Entry Worksheet'!$I$49,ReferenceData!$A$5:$D$9,4))),VLOOKUP('Entry Worksheet'!$I$49,ReferenceData!$A$5:$D$9,4),'Entry Worksheet'!$G$49*VLOOKUP('Entry Worksheet'!$I$49,ReferenceData!$A$5:$D$9,2)+VLOOKUP('Entry Worksheet'!$I$49,ReferenceData!$A$5:$D$9,4)),ReferenceData!$J$9 &amp; $C$46 &amp; ReferenceData!$K$9 &amp; ReferenceData!$L$9),'Entry Worksheet'!$F$49))</f>
        <v>Not Entered</v>
      </c>
      <c r="I46" s="53"/>
      <c r="J46" s="50"/>
      <c r="K46" s="10"/>
    </row>
    <row r="47" spans="2:13" ht="15.75">
      <c r="B47" s="9"/>
      <c r="C47" s="43" t="str">
        <f>'Entry Worksheet'!$C50</f>
        <v>K-1</v>
      </c>
      <c r="D47" s="44">
        <f t="shared" si="0"/>
        <v>37</v>
      </c>
      <c r="E47" s="45" t="str">
        <f>'Entry Worksheet'!D50</f>
        <v>Staking</v>
      </c>
      <c r="F47" s="52"/>
      <c r="G47" s="47">
        <f>IF(NOT(ISERROR(DATEVALUE(TEXT(H47,"mm/dd/yyyy")))),IF(WORKDAY(H47-1,1,ReferenceData!$B$16:$D$29)=H47,IF(J47="Blank",ReferenceData!$J$15,),ReferenceData!$J$12 &amp; IF(J47="Blank",ReferenceData!$J$15,)),)</f>
        <v>0</v>
      </c>
      <c r="H47" s="48" t="str">
        <f>IF(AND(ISBLANK('Entry Worksheet'!$F$50),ISBLANK('Entry Worksheet'!$G$50)),ReferenceData!$J$11,IF(ISERROR(DATEVALUE(TEXT('Entry Worksheet'!$F$50,"mm/dd/yyyy"))),IF(ISNUMBER('Entry Worksheet'!$G$50),IF(ISNUMBER(FIND("#",VLOOKUP('Entry Worksheet'!$I$50,ReferenceData!$A$5:$D$9,4))),VLOOKUP('Entry Worksheet'!$I$50,ReferenceData!$A$5:$D$9,4),'Entry Worksheet'!$G$50*VLOOKUP('Entry Worksheet'!$I$50,ReferenceData!$A$5:$D$9,2)+VLOOKUP('Entry Worksheet'!$I$50,ReferenceData!$A$5:$D$9,4)),ReferenceData!$J$9 &amp; $C$47 &amp; ReferenceData!$K$9 &amp; ReferenceData!$L$9),'Entry Worksheet'!$F$50))</f>
        <v>Not Entered</v>
      </c>
      <c r="I47" s="53"/>
      <c r="J47" s="50" t="str">
        <f>IF(ISBLANK(Timeline!J48),"Blank",Timeline!J48)</f>
        <v>Blank</v>
      </c>
      <c r="K47" s="10"/>
    </row>
    <row r="48" spans="2:13" ht="15.75">
      <c r="B48" s="9"/>
      <c r="C48" s="43" t="str">
        <f>'Entry Worksheet'!$C51</f>
        <v>K-2</v>
      </c>
      <c r="D48" s="44">
        <f t="shared" si="0"/>
        <v>38</v>
      </c>
      <c r="E48" s="45" t="str">
        <f>'Entry Worksheet'!D51</f>
        <v>Survey</v>
      </c>
      <c r="F48" s="52"/>
      <c r="G48" s="47">
        <f>IF(NOT(ISERROR(DATEVALUE(TEXT(H48,"mm/dd/yyyy")))),IF(WORKDAY(H48-1,1,ReferenceData!$B$16:$D$29)=H48,IF(J48="Blank",ReferenceData!$J$15,),ReferenceData!$J$12 &amp; IF(J48="Blank",ReferenceData!$J$15,)),)</f>
        <v>0</v>
      </c>
      <c r="H48" s="48" t="str">
        <f>IF(AND(ISBLANK('Entry Worksheet'!$G$51),ISBLANK('Entry Worksheet'!$G$51)),ReferenceData!$J$11,IF(ISERROR(DATEVALUE(TEXT('Entry Worksheet'!$F$51,"mm/dd/yyyy"))),IF(ISNUMBER('Entry Worksheet'!$G$51),IF(ISNUMBER(FIND("#",VLOOKUP('Entry Worksheet'!$I$51,ReferenceData!$A$5:$D$9,4))),VLOOKUP('Entry Worksheet'!$I$51,ReferenceData!$A$5:$D$9,4),'Entry Worksheet'!$G$51*VLOOKUP('Entry Worksheet'!$I$51,ReferenceData!$A$5:$D$9,2)+VLOOKUP('Entry Worksheet'!$I$51,ReferenceData!$A$5:$D$9,4)),ReferenceData!$J$9 &amp; $C$47 &amp; ReferenceData!$K$9 &amp; ReferenceData!$L$9),'Entry Worksheet'!$F$51))</f>
        <v>Not Entered</v>
      </c>
      <c r="I48" s="53"/>
      <c r="J48" s="50" t="str">
        <f>IF(ISBLANK(Timeline!J50),"Blank",Timeline!J50)</f>
        <v>Blank</v>
      </c>
      <c r="K48" s="10"/>
    </row>
    <row r="49" spans="2:11" ht="15.75" hidden="1">
      <c r="B49" s="9"/>
      <c r="C49" s="43" t="str">
        <f>'Entry Worksheet'!$C52</f>
        <v>Note</v>
      </c>
      <c r="D49" s="44">
        <f t="shared" si="0"/>
        <v>39</v>
      </c>
      <c r="E49" s="45" t="str">
        <f>'Entry Worksheet'!D52</f>
        <v>Seller to Provide Previous Survey</v>
      </c>
      <c r="F49" s="52"/>
      <c r="G49" s="47">
        <f>IF(NOT(ISERROR(DATEVALUE(TEXT(H49,"mm/dd/yyyy")))),IF(WORKDAY(H49-1,1,ReferenceData!$B$16:$D$29)=H49,IF(J49="Blank",ReferenceData!$J$15,),ReferenceData!$J$12 &amp; IF(J49="Blank",ReferenceData!$J$15,)),)</f>
        <v>0</v>
      </c>
      <c r="H49" s="30" t="str">
        <f>IF(NOT(ISERROR(DATEVALUE(TEXT('Entry Worksheet'!$G$10,"mm/dd/yyyy")))),'Entry Worksheet'!$G$10+1,ReferenceData!$J$6)</f>
        <v>#Enter Acceptance Date on Entry Worksheet</v>
      </c>
      <c r="I49" s="53"/>
      <c r="J49" s="93"/>
      <c r="K49" s="10"/>
    </row>
    <row r="50" spans="2:11" ht="15.75">
      <c r="B50" s="9"/>
      <c r="C50" s="43" t="str">
        <f>'Entry Worksheet'!$C53</f>
        <v>K-3(a)</v>
      </c>
      <c r="D50" s="44">
        <f t="shared" si="0"/>
        <v>40</v>
      </c>
      <c r="E50" s="45" t="str">
        <f>'Entry Worksheet'!D53</f>
        <v>Buyer May Terminate</v>
      </c>
      <c r="F50" s="52"/>
      <c r="G50" s="47">
        <f>IF(NOT(ISERROR(DATEVALUE(TEXT(H50,"mm/dd/yyyy")))),IF(WORKDAY(H50-1,1,ReferenceData!$B$16:$D$29)=H50,IF(J50="Blank",ReferenceData!$J$15,),ReferenceData!$J$12 &amp; IF(J50="Blank",ReferenceData!$J$15,)),)</f>
        <v>0</v>
      </c>
      <c r="H50" s="48" t="str">
        <f>IF(ISBLANK('Entry Worksheet'!$G$53),ReferenceData!$J$11,IF(OR($H$48=ReferenceData!$J$11,NOT(ISNUMBER('Entry Worksheet'!$G$53))),ReferenceData!$J$9&amp;StaticTimeline!C48&amp;ReferenceData!$K$9&amp;ReferenceData!$L$9,IF(AND($J$48="Blank",NOT(ISERROR(DATEVALUE(TEXT($H$48,"mm/dd/yyyy"))))),$H$48+'Entry Worksheet'!$G$53,IF(ISERROR(DATEVALUE(TEXT($J$48,"mm/dd/yyyy"))),ReferenceData!$J$14&amp;ReferenceData!$K$14&amp;ReferenceData!$L$14&amp;$C$48&amp;ReferenceData!$M$14&amp;$E$48&amp;ReferenceData!$N$14,J50+'Entry Worksheet'!$G$53))))</f>
        <v>Not Entered</v>
      </c>
      <c r="I50" s="53"/>
      <c r="J50" s="50" t="str">
        <f>IF(ISBLANK(Timeline!J51),"Blank",Timeline!J51)</f>
        <v>Blank</v>
      </c>
      <c r="K50" s="10"/>
    </row>
    <row r="51" spans="2:11" ht="15.75">
      <c r="B51" s="9"/>
      <c r="C51" s="43" t="str">
        <f>'Entry Worksheet'!$C54</f>
        <v>K-3(b)</v>
      </c>
      <c r="D51" s="44">
        <f t="shared" si="0"/>
        <v>41</v>
      </c>
      <c r="E51" s="45" t="str">
        <f>'Entry Worksheet'!D54</f>
        <v xml:space="preserve">Seller to Partially or Totally Remove Encroachment </v>
      </c>
      <c r="F51" s="52"/>
      <c r="G51" s="47">
        <f>IF(NOT(ISERROR(DATEVALUE(TEXT(H51,"mm/dd/yyyy")))),IF(WORKDAY(H51-1,1,ReferenceData!$B$16:$D$29)=H51,IF(J51="Blank",ReferenceData!$J$15,),ReferenceData!$J$12 &amp; IF(J51="Blank",ReferenceData!$J$15,)),)</f>
        <v>0</v>
      </c>
      <c r="H51" s="48" t="str">
        <f>IF(AND(ISBLANK('Entry Worksheet'!$F$54),ISBLANK('Entry Worksheet'!$G$54)),IF(ISERROR(DATEVALUE(TEXT('Entry Worksheet'!$G$10,"mm/dd/yyyy"))),ReferenceData!$J$6,'Entry Worksheet'!$G$10+10),IF(ISERROR(DATEVALUE(TEXT('Entry Worksheet'!$F$54,"mm/dd/yyyy"))),IF(ISNUMBER('Entry Worksheet'!$G$54),IF(ISNUMBER(FIND("#",VLOOKUP('Entry Worksheet'!$I$54,ReferenceData!$A$5:$D$9,4))),VLOOKUP('Entry Worksheet'!$I$54,ReferenceData!$A$5:$D$9,4),'Entry Worksheet'!$G$54*VLOOKUP('Entry Worksheet'!$I$54,ReferenceData!$A$5:$D$9,2)+VLOOKUP('Entry Worksheet'!$I$54,ReferenceData!$A$5:$D$9,4)),ReferenceData!$J$9 &amp; $C$51 &amp; ReferenceData!$K$9 &amp; ReferenceData!$L$9),'Entry Worksheet'!$F$54))</f>
        <v>#Enter Acceptance Date on Entry Worksheet</v>
      </c>
      <c r="I51" s="53"/>
      <c r="J51" s="50" t="str">
        <f>IF(ISBLANK(Timeline!J53),"Blank",Timeline!J53)</f>
        <v>Blank</v>
      </c>
      <c r="K51" s="10"/>
    </row>
    <row r="52" spans="2:11" ht="15.75">
      <c r="B52" s="9"/>
      <c r="C52" s="43" t="str">
        <f>'Entry Worksheet'!$C55</f>
        <v>L-2(a)</v>
      </c>
      <c r="D52" s="44">
        <f t="shared" si="0"/>
        <v>42</v>
      </c>
      <c r="E52" s="45" t="str">
        <f>'Entry Worksheet'!D55</f>
        <v>Selection of Termite Inspector</v>
      </c>
      <c r="F52" s="52"/>
      <c r="G52" s="47">
        <f>IF(NOT(ISERROR(DATEVALUE(TEXT(H52,"mm/dd/yyyy")))),IF(WORKDAY(H52-1,1,ReferenceData!$B$16:$D$29)=H52,IF(J52="Blank",ReferenceData!$J$15,),ReferenceData!$J$12 &amp; IF(J52="Blank",ReferenceData!$J$15,)),)</f>
        <v>0</v>
      </c>
      <c r="H52" s="48" t="str">
        <f>IF(AND(ISBLANK('Entry Worksheet'!$F$55),ISBLANK('Entry Worksheet'!$G$55)),ReferenceData!$J$11,IF(ISERROR(DATEVALUE(TEXT('Entry Worksheet'!$F$55,"mm/dd/yyyy"))),IF(ISNUMBER('Entry Worksheet'!$G$55),IF(ISNUMBER(FIND("#",VLOOKUP('Entry Worksheet'!$I$55,ReferenceData!$A$5:$D$9,4))),VLOOKUP('Entry Worksheet'!$I$55,ReferenceData!$A$5:$D$9,4),'Entry Worksheet'!$G$55*VLOOKUP('Entry Worksheet'!$I$55,ReferenceData!$A$5:$D$9,2)+VLOOKUP('Entry Worksheet'!$I$55,ReferenceData!$A$5:$D$9,4)),ReferenceData!$J$9 &amp; $C$52 &amp; ReferenceData!$K$9 &amp; ReferenceData!$L$9),'Entry Worksheet'!$F$55))</f>
        <v>Not Entered</v>
      </c>
      <c r="I52" s="49"/>
      <c r="J52" s="50" t="str">
        <f>IF(ISBLANK(Timeline!J54),"Blank",Timeline!J54)</f>
        <v>Blank</v>
      </c>
      <c r="K52" s="10"/>
    </row>
    <row r="53" spans="2:11" ht="15.75">
      <c r="B53" s="9"/>
      <c r="C53" s="43" t="str">
        <f>'Entry Worksheet'!$C56</f>
        <v>L-2(b)</v>
      </c>
      <c r="D53" s="44">
        <f t="shared" si="0"/>
        <v>43</v>
      </c>
      <c r="E53" s="45" t="str">
        <f>'Entry Worksheet'!D56</f>
        <v xml:space="preserve">Seller Orders and Delivers Termite Inspection </v>
      </c>
      <c r="F53" s="52"/>
      <c r="G53" s="47">
        <f>IF(NOT(ISERROR(DATEVALUE(TEXT(H53,"mm/dd/yyyy")))),IF(WORKDAY(H53-1,1,ReferenceData!$B$16:$D$29)=H53,IF(J53="Blank",ReferenceData!$J$15,),ReferenceData!$J$12 &amp; IF(J53="Blank",ReferenceData!$J$15,)),)</f>
        <v>0</v>
      </c>
      <c r="H53" s="48" t="str">
        <f>IF(AND(ISBLANK('Entry Worksheet'!$F$56),ISBLANK('Entry Worksheet'!$G$56)),ReferenceData!$J$11,IF(ISERROR(DATEVALUE(TEXT('Entry Worksheet'!$F$56,"mm/dd/yyyy"))),IF(ISNUMBER('Entry Worksheet'!$G$56),IF(ISNUMBER(FIND("#",VLOOKUP('Entry Worksheet'!$I$56,ReferenceData!$A$5:$D$9,4))),VLOOKUP('Entry Worksheet'!$I$56,ReferenceData!$A$5:$D$9,4),'Entry Worksheet'!$G$56*VLOOKUP('Entry Worksheet'!$I$56,ReferenceData!$A$5:$D$9,2)+VLOOKUP('Entry Worksheet'!$I$56,ReferenceData!$A$5:$D$9,4)),ReferenceData!$J$9 &amp; $C$53 &amp; ReferenceData!$K$9 &amp; ReferenceData!$L$9),'Entry Worksheet'!$F$56))</f>
        <v>Not Entered</v>
      </c>
      <c r="I53" s="53"/>
      <c r="J53" s="50" t="str">
        <f>IF(ISBLANK(Timeline!J55),"Blank",Timeline!J55)</f>
        <v>Blank</v>
      </c>
      <c r="K53" s="10"/>
    </row>
    <row r="54" spans="2:11" ht="15.75">
      <c r="B54" s="9"/>
      <c r="C54" s="43" t="str">
        <f>'Entry Worksheet'!$C57</f>
        <v>M-1 (d)</v>
      </c>
      <c r="D54" s="44">
        <f t="shared" si="0"/>
        <v>44</v>
      </c>
      <c r="E54" s="45" t="str">
        <f>'Entry Worksheet'!D57</f>
        <v>Seller Provides Condo/Association Documents</v>
      </c>
      <c r="F54" s="52"/>
      <c r="G54" s="47">
        <f>IF(NOT(ISERROR(DATEVALUE(TEXT(H54,"mm/dd/yyyy")))),IF(WORKDAY(H54-1,1,ReferenceData!$B$16:$D$29)=H54,IF(J54="Blank",ReferenceData!$J$15,),ReferenceData!$J$12 &amp; IF(J54="Blank",ReferenceData!$J$15,)),)</f>
        <v>0</v>
      </c>
      <c r="H54" s="48" t="str">
        <f>IF(AND(ISBLANK('Entry Worksheet'!$F$57),ISBLANK('Entry Worksheet'!$G$57)),ReferenceData!$J$11,IF(ISERROR(DATEVALUE(TEXT('Entry Worksheet'!$F$57,"mm/dd/yyyy"))),IF(ISNUMBER('Entry Worksheet'!$G$57),IF(ISNUMBER(FIND("#",VLOOKUP('Entry Worksheet'!$I$57,ReferenceData!$A$5:$D$9,4))),VLOOKUP('Entry Worksheet'!$I$57,ReferenceData!$A$5:$D$9,4),'Entry Worksheet'!$G$57*VLOOKUP('Entry Worksheet'!$I$55,ReferenceData!$A$5:$D$9,2)+VLOOKUP('Entry Worksheet'!$I$57,ReferenceData!$A$5:$D$9,4)),ReferenceData!$J$9 &amp; $C$54 &amp; ReferenceData!$K$9 &amp; ReferenceData!$L$9),'Entry Worksheet'!$F$57))</f>
        <v>Not Entered</v>
      </c>
      <c r="I54" s="53"/>
      <c r="J54" s="50" t="str">
        <f>IF(ISBLANK(Timeline!J56),"Blank",Timeline!J56)</f>
        <v>Blank</v>
      </c>
      <c r="K54" s="10"/>
    </row>
    <row r="55" spans="2:11" ht="15.75">
      <c r="B55" s="9"/>
      <c r="C55" s="43" t="str">
        <f>'Entry Worksheet'!$C58</f>
        <v>M-1(d)</v>
      </c>
      <c r="D55" s="44">
        <f t="shared" si="0"/>
        <v>45</v>
      </c>
      <c r="E55" s="45" t="str">
        <f>'Entry Worksheet'!D58</f>
        <v>Buyer’s Written Acknowledgement of Documents</v>
      </c>
      <c r="F55" s="52"/>
      <c r="G55" s="47">
        <f>IF(NOT(ISERROR(DATEVALUE(TEXT(H55,"mm/dd/yyyy")))),IF(WORKDAY(H55-1,1,ReferenceData!$B$16:$D$29)=H55,IF(J55="Blank",ReferenceData!$J$15,),ReferenceData!$J$12 &amp; IF(J55="Blank",ReferenceData!$J$15,)),)</f>
        <v>0</v>
      </c>
      <c r="H55" s="48" t="str">
        <f>IF(ISBLANK('Entry Worksheet'!$G$58),ReferenceData!$J$11,IF(OR($H$54=ReferenceData!$J$11,NOT(ISNUMBER('Entry Worksheet'!$G$58))),ReferenceData!$J$9&amp;StaticTimeline!C55&amp;ReferenceData!$K$9&amp;ReferenceData!$L$9,IF(AND($J$54="Blank",NOT(ISERROR(DATEVALUE(TEXT($H$54,"mm/dd/yyyy"))))),$H$54+'Entry Worksheet'!$G$58,IF(ISERROR(DATEVALUE(TEXT($J$54,"mm/dd/yyyy"))),ReferenceData!$J$14&amp;ReferenceData!$K$14&amp;ReferenceData!$L$14&amp;$C$54&amp;ReferenceData!$M$14&amp;$E$54&amp;ReferenceData!$N$14,J55+'Entry Worksheet'!$G$58))))</f>
        <v>Not Entered</v>
      </c>
      <c r="I55" s="53"/>
      <c r="J55" s="50" t="str">
        <f>IF(ISBLANK(Timeline!J57),"Blank",Timeline!J57)</f>
        <v>Blank</v>
      </c>
      <c r="K55" s="10"/>
    </row>
    <row r="56" spans="2:11" ht="15.75">
      <c r="B56" s="9"/>
      <c r="C56" s="43" t="str">
        <f>'Entry Worksheet'!$C59</f>
        <v>M-1(e)</v>
      </c>
      <c r="D56" s="44">
        <f t="shared" si="0"/>
        <v>46</v>
      </c>
      <c r="E56" s="45" t="str">
        <f>'Entry Worksheet'!D59</f>
        <v>Buyer May Terminate</v>
      </c>
      <c r="F56" s="52"/>
      <c r="G56" s="47">
        <f>IF(NOT(ISERROR(DATEVALUE(TEXT(H56,"mm/dd/yyyy")))),IF(WORKDAY(H56-1,1,ReferenceData!$B$16:$D$29)=H56,IF(J56="Blank",ReferenceData!$J$15,),ReferenceData!$J$12 &amp; IF(J56="Blank",ReferenceData!$J$15,)),)</f>
        <v>0</v>
      </c>
      <c r="H56" s="48" t="str">
        <f>IF(ISBLANK('Entry Worksheet'!$G$59),ReferenceData!$J$11,IF(OR($H$54=ReferenceData!$J$11,NOT(ISNUMBER('Entry Worksheet'!$G$59))),ReferenceData!$J$9&amp;StaticTimeline!C56&amp;ReferenceData!$K$9&amp;ReferenceData!$L$9,IF(AND($J$54="Blank",NOT(ISERROR(DATEVALUE(TEXT($H$54,"mm/dd/yyyy"))))),$H$54+'Entry Worksheet'!$G$59,IF(ISERROR(DATEVALUE(TEXT($J$54,"mm/dd/yyyy"))),ReferenceData!$J$14&amp;ReferenceData!$K$14&amp;ReferenceData!$L$14&amp;$C$54&amp;ReferenceData!$M$14&amp;$E$54&amp;ReferenceData!$N$14,J56+'Entry Worksheet'!$G$59))))</f>
        <v>Not Entered</v>
      </c>
      <c r="I56" s="49"/>
      <c r="J56" s="50" t="str">
        <f>IF(ISBLANK(Timeline!J58),"Blank",Timeline!J58)</f>
        <v>Blank</v>
      </c>
      <c r="K56" s="10"/>
    </row>
    <row r="57" spans="2:11" ht="15.75">
      <c r="B57" s="9"/>
      <c r="C57" s="43" t="str">
        <f>'Entry Worksheet'!$C60</f>
        <v>M-1(f)</v>
      </c>
      <c r="D57" s="44">
        <f t="shared" si="0"/>
        <v>47</v>
      </c>
      <c r="E57" s="45" t="str">
        <f>'Entry Worksheet'!D60</f>
        <v xml:space="preserve">Buyer's May Rescind: Return Docs or Reimburse Seller </v>
      </c>
      <c r="F57" s="52"/>
      <c r="G57" s="47">
        <f>IF(NOT(ISERROR(DATEVALUE(TEXT(H57,"mm/dd/yyyy")))),IF(WORKDAY(H57-1,1,ReferenceData!$B$16:$D$29)=H57,IF(J57="Blank",ReferenceData!$J$15,),ReferenceData!$J$12 &amp; IF(J57="Blank",ReferenceData!$J$15,)),)</f>
        <v>0</v>
      </c>
      <c r="H57" s="48" t="str">
        <f>IF(ISBLANK('Entry Worksheet'!$G$60),ReferenceData!$J$11,IF(OR($H$56=ReferenceData!$J$11,NOT(ISNUMBER('Entry Worksheet'!$G$60))),ReferenceData!$J$9&amp;StaticTimeline!C57&amp;ReferenceData!$K$9&amp;ReferenceData!$L$9,IF(AND($J$56="Blank",NOT(ISERROR(DATEVALUE(TEXT($H$56,"mm/dd/yyyy"))))),$H$56+'Entry Worksheet'!$G$60,IF(ISERROR(DATEVALUE(TEXT($J$56,"mm/dd/yyyy"))),ReferenceData!$J$14&amp;ReferenceData!$K$14&amp;ReferenceData!$L$14&amp;$C$56&amp;ReferenceData!$M$14&amp;$E$56&amp;ReferenceData!$N$14,J57+'Entry Worksheet'!$G$60))))</f>
        <v>Not Entered</v>
      </c>
      <c r="I57" s="53"/>
      <c r="J57" s="50" t="str">
        <f>IF(ISBLANK(Timeline!J59),"Blank",Timeline!J59)</f>
        <v>Blank</v>
      </c>
      <c r="K57" s="10"/>
    </row>
    <row r="58" spans="2:11" ht="15.75">
      <c r="B58" s="9"/>
      <c r="C58" s="43" t="str">
        <f>'Entry Worksheet'!$C61</f>
        <v>M-3</v>
      </c>
      <c r="D58" s="44">
        <f t="shared" si="0"/>
        <v>48</v>
      </c>
      <c r="E58" s="45" t="str">
        <f>'Entry Worksheet'!D61</f>
        <v xml:space="preserve">Seller to Provide any Amendments, Modification, etc. </v>
      </c>
      <c r="F58" s="52"/>
      <c r="G58" s="47">
        <f>IF(NOT(ISERROR(DATEVALUE(TEXT(H58,"mm/dd/yyyy")))),IF(WORKDAY(H58-1,1,ReferenceData!$B$16:$D$29)=H58,IF(J58="Blank",ReferenceData!$J$15,),ReferenceData!$J$12 &amp; IF(J58="Blank",ReferenceData!$J$15,)),)</f>
        <v>0</v>
      </c>
      <c r="H58" s="48" t="e">
        <f>IF(AND(ISBLANK('Entry Worksheet'!$F$61),ISBLANK('Entry Worksheet'!$G$61)),ReferenceData!$J$11,IF(ISERROR(DATEVALUE(TEXT('Entry Worksheet'!$F$61,"mm/dd/yyyy"))),IF(ISNUMBER('Entry Worksheet'!$G$61),IF(ISNUMBER(FIND("#",VLOOKUP('Entry Worksheet'!$I$61,ReferenceData!$A$5:$D$9,4))),VLOOKUP('Entry Worksheet'!$I$61,ReferenceData!$A$5:$D$9,4),'Entry Worksheet'!$G$61*VLOOKUP('Entry Worksheet'!$I$54,ReferenceData!$A$5:$D$9,2)+VLOOKUP('Entry Worksheet'!$I$61,ReferenceData!$A$5:$D$9,4)),ReferenceData!$J$9 &amp; $C$58 &amp; ReferenceData!$K$9 &amp; ReferenceData!$L$9),'Entry Worksheet'!$F$61))</f>
        <v>#VALUE!</v>
      </c>
      <c r="I58" s="49"/>
      <c r="J58" s="50" t="str">
        <f>IF(ISBLANK(Timeline!J60),"Blank",Timeline!J60)</f>
        <v>Blank</v>
      </c>
      <c r="K58" s="10"/>
    </row>
    <row r="59" spans="2:11" ht="15.75">
      <c r="B59" s="9"/>
      <c r="C59" s="43" t="str">
        <f>'Entry Worksheet'!$C62</f>
        <v>N-2(a)</v>
      </c>
      <c r="D59" s="44">
        <f t="shared" si="0"/>
        <v>49</v>
      </c>
      <c r="E59" s="45" t="str">
        <f>'Entry Worksheet'!D62</f>
        <v>Seller Provides Rental Documents</v>
      </c>
      <c r="F59" s="52"/>
      <c r="G59" s="47">
        <f>IF(NOT(ISERROR(DATEVALUE(TEXT(H59,"mm/dd/yyyy")))),IF(WORKDAY(H59-1,1,ReferenceData!$B$16:$D$29)=H59,IF(J59="Blank",ReferenceData!$J$15,),ReferenceData!$J$12 &amp; IF(J59="Blank",ReferenceData!$J$15,)),)</f>
        <v>0</v>
      </c>
      <c r="H59" s="48" t="str">
        <f>IF(AND(ISBLANK('Entry Worksheet'!$F$62),ISBLANK('Entry Worksheet'!$G$62)),ReferenceData!$J$11,IF(ISERROR(DATEVALUE(TEXT('Entry Worksheet'!$F$62,"mm/dd/yyyy"))),IF(ISNUMBER('Entry Worksheet'!$G$61),IF(ISNUMBER(FIND("#",VLOOKUP('Entry Worksheet'!$I$62,ReferenceData!$A$5:$D$9,4))),VLOOKUP('Entry Worksheet'!$I$62,ReferenceData!$A$5:$D$9,4),'Entry Worksheet'!$G$62*VLOOKUP('Entry Worksheet'!$I$62,ReferenceData!$A$5:$D$9,2)+VLOOKUP('Entry Worksheet'!$I$62,ReferenceData!$A$5:$D$9,4)),ReferenceData!$J$9 &amp; $C$59 &amp; ReferenceData!$K$9 &amp; ReferenceData!$L$9),'Entry Worksheet'!$F$62))</f>
        <v>Not Entered</v>
      </c>
      <c r="I59" s="49"/>
      <c r="J59" s="50" t="str">
        <f>IF(ISBLANK(Timeline!J61),"Blank",Timeline!J61)</f>
        <v>Blank</v>
      </c>
      <c r="K59" s="10"/>
    </row>
    <row r="60" spans="2:11" ht="15.75">
      <c r="B60" s="9"/>
      <c r="C60" s="43" t="str">
        <f>'Entry Worksheet'!$C63</f>
        <v>N-2(b)</v>
      </c>
      <c r="D60" s="44">
        <f t="shared" si="0"/>
        <v>50</v>
      </c>
      <c r="E60" s="45" t="str">
        <f>'Entry Worksheet'!D63</f>
        <v>Buyer May Terminate</v>
      </c>
      <c r="F60" s="52"/>
      <c r="G60" s="47">
        <f>IF(NOT(ISERROR(DATEVALUE(TEXT(H60,"mm/dd/yyyy")))),IF(WORKDAY(H60-1,1,ReferenceData!$B$16:$D$29)=H60,IF(J60="Blank",ReferenceData!$J$15,),ReferenceData!$J$12 &amp; IF(J60="Blank",ReferenceData!$J$15,)),)</f>
        <v>0</v>
      </c>
      <c r="H60" s="48" t="str">
        <f>IF(ISBLANK('Entry Worksheet'!$G$63),ReferenceData!$J$11,IF(OR($H$59=ReferenceData!$J$11,NOT(ISNUMBER('Entry Worksheet'!$G$63))),ReferenceData!$J$9&amp;StaticTimeline!C60&amp;ReferenceData!$K$9&amp;ReferenceData!$L$9,IF(AND($J$60="Blank",NOT(ISERROR(DATEVALUE(TEXT($H$59,"mm/dd/yyyy"))))),$H$59+'Entry Worksheet'!$G$63,IF(ISERROR(DATEVALUE(TEXT($J$60,"mm/dd/yyyy"))),ReferenceData!$J$14&amp;ReferenceData!$K$14&amp;ReferenceData!$L$14&amp;$C$59&amp;ReferenceData!$M$14&amp;$E$59&amp;ReferenceData!$N$14,J61+'Entry Worksheet'!$G$63))))</f>
        <v>Not Entered</v>
      </c>
      <c r="I60" s="55"/>
      <c r="J60" s="50" t="str">
        <f>IF(ISBLANK(Timeline!J62),"Blank",Timeline!J62)</f>
        <v>Blank</v>
      </c>
      <c r="K60" s="10"/>
    </row>
    <row r="61" spans="2:11" ht="15.75">
      <c r="B61" s="9"/>
      <c r="C61" s="43" t="str">
        <f>'Entry Worksheet'!$C64</f>
        <v>P-1</v>
      </c>
      <c r="D61" s="44">
        <f t="shared" si="0"/>
        <v>51</v>
      </c>
      <c r="E61" s="45" t="str">
        <f>'Entry Worksheet'!D64</f>
        <v>Seller’s completion of HARPTA certificate</v>
      </c>
      <c r="F61" s="52"/>
      <c r="G61" s="47">
        <f>IF(NOT(ISERROR(DATEVALUE(TEXT(H61,"mm/dd/yyyy")))),IF(WORKDAY(H61-1,1,ReferenceData!$B$16:$D$29)=H61,IF(J61="Blank",ReferenceData!$J$15,),ReferenceData!$J$12 &amp; IF(J61="Blank",ReferenceData!$J$15,)),)</f>
        <v>0</v>
      </c>
      <c r="H61" s="48" t="e">
        <f>IF(AND(ISBLANK('Entry Worksheet'!$F$64),ISBLANK('Entry Worksheet'!$G$64)),IF(ISERROR(DATEVALUE(TEXT('Entry Worksheet'!$G$10,"mm/dd/yyyy"))),ReferenceData!$J$6,'Entry Worksheet'!$G$10+10),IF(ISERROR(DATEVALUE(TEXT('Entry Worksheet'!$F$64,"mm/dd/yyyy"))),IF(ISNUMBER('Entry Worksheet'!$G$64),IF(ISNUMBER(FIND("#",VLOOKUP('Entry Worksheet'!$I$64,ReferenceData!$A$5:$D$9,4))),VLOOKUP('Entry Worksheet'!$I$64,ReferenceData!$A$5:$D$9,4),'Entry Worksheet'!$G$64*VLOOKUP('Entry Worksheet'!$I$64,ReferenceData!$A$5:$D$9,2)+VLOOKUP('Entry Worksheet'!$I$64,ReferenceData!$A$5:$D$9,4)),ReferenceData!$J$9 &amp; $C$61 &amp; ReferenceData!$K$9 &amp; ReferenceData!$L$9),'Entry Worksheet'!$F$64))</f>
        <v>#VALUE!</v>
      </c>
      <c r="I61" s="49"/>
      <c r="J61" s="50" t="str">
        <f>IF(ISBLANK(Timeline!J63),"Blank",Timeline!J63)</f>
        <v>Blank</v>
      </c>
      <c r="K61" s="10"/>
    </row>
    <row r="62" spans="2:11" ht="15.75">
      <c r="B62" s="9"/>
      <c r="C62" s="43" t="str">
        <f>'Entry Worksheet'!$C65</f>
        <v>P-2</v>
      </c>
      <c r="D62" s="44">
        <f t="shared" si="0"/>
        <v>52</v>
      </c>
      <c r="E62" s="45" t="str">
        <f>'Entry Worksheet'!D65</f>
        <v>Seller’s completion of FIRPTA certificate</v>
      </c>
      <c r="F62" s="52"/>
      <c r="G62" s="47">
        <f>IF(NOT(ISERROR(DATEVALUE(TEXT(H62,"mm/dd/yyyy")))),IF(WORKDAY(H62-1,1,ReferenceData!$B$16:$D$29)=H62,IF(J62="Blank",ReferenceData!$J$15,),ReferenceData!$J$12 &amp; IF(J62="Blank",ReferenceData!$J$15,)),)</f>
        <v>0</v>
      </c>
      <c r="H62" s="48" t="e">
        <f>IF(AND(ISBLANK('Entry Worksheet'!$F$65),ISBLANK('Entry Worksheet'!$G$65)),IF(ISERROR(DATEVALUE(TEXT('Entry Worksheet'!$G$10,"mm/dd/yyyy"))),ReferenceData!$J$6,'Entry Worksheet'!$G$10+10),IF(ISERROR(DATEVALUE(TEXT('Entry Worksheet'!$F$65,"mm/dd/yyyy"))),IF(ISNUMBER('Entry Worksheet'!$G$65),IF(ISNUMBER(FIND("#",VLOOKUP('Entry Worksheet'!$I$65,ReferenceData!$A$5:$D$9,4))),VLOOKUP('Entry Worksheet'!$I$65,ReferenceData!$A$5:$D$9,4),'Entry Worksheet'!$G$65*VLOOKUP('Entry Worksheet'!$I$64,ReferenceData!$A$5:$D$9,2)+VLOOKUP('Entry Worksheet'!$I$65,ReferenceData!$A$5:$D$9,4)),ReferenceData!$J$9 &amp; $C$62 &amp; ReferenceData!$K$9 &amp; ReferenceData!$L$9),'Entry Worksheet'!$F$65))</f>
        <v>#VALUE!</v>
      </c>
      <c r="I62" s="53"/>
      <c r="J62" s="50" t="str">
        <f>IF(ISBLANK(Timeline!J64),"Blank",Timeline!J64)</f>
        <v>Blank</v>
      </c>
      <c r="K62" s="10"/>
    </row>
    <row r="63" spans="2:11" ht="15.75">
      <c r="B63" s="9"/>
      <c r="C63" s="43" t="str">
        <f>'Entry Worksheet'!$C66</f>
        <v>Q-1</v>
      </c>
      <c r="D63" s="44">
        <f t="shared" si="0"/>
        <v>53</v>
      </c>
      <c r="E63" s="45">
        <f>'Entry Worksheet'!D66</f>
        <v>0</v>
      </c>
      <c r="F63" s="52"/>
      <c r="G63" s="47">
        <f>IF(NOT(ISERROR(DATEVALUE(TEXT(H63,"mm/dd/yyyy")))),IF(WORKDAY(H63-1,1,ReferenceData!$B$16:$D$29)=H63,IF(J63="Blank",ReferenceData!$J$15,),ReferenceData!$J$12 &amp; IF(J63="Blank",ReferenceData!$J$15,)),)</f>
        <v>0</v>
      </c>
      <c r="H63" s="48" t="str">
        <f>IF(AND(ISBLANK('Entry Worksheet'!$F$67),ISBLANK('Entry Worksheet'!$G$67)),ReferenceData!$J$11,IF(ISERROR(DATEVALUE(TEXT('Entry Worksheet'!$F$67,"mm/dd/yyyy"))),IF(ISNUMBER('Entry Worksheet'!$G$67),IF(ISNUMBER(FIND("#",VLOOKUP('Entry Worksheet'!$I$66,ReferenceData!$A$5:$D$9,4))),VLOOKUP('Entry Worksheet'!$I$67,ReferenceData!$A$5:$D$9,4),'Entry Worksheet'!$G$67*VLOOKUP('Entry Worksheet'!$I$64,ReferenceData!$A$5:$D$9,2)+VLOOKUP('Entry Worksheet'!$I$67,ReferenceData!$A$5:$D$9,4)),ReferenceData!$J$9 &amp; $C$63 &amp; ReferenceData!$K$9 &amp; ReferenceData!$L$9),'Entry Worksheet'!$F$67))</f>
        <v>Not Entered</v>
      </c>
      <c r="I63" s="49"/>
      <c r="J63" s="50" t="str">
        <f>IF(ISBLANK(Timeline!J65),"Blank",Timeline!J65)</f>
        <v>Blank</v>
      </c>
      <c r="K63" s="10"/>
    </row>
    <row r="64" spans="2:11" ht="15.75">
      <c r="B64" s="9"/>
      <c r="C64" s="43" t="str">
        <f>'Entry Worksheet'!$C67</f>
        <v>Q-2</v>
      </c>
      <c r="D64" s="44">
        <f t="shared" si="0"/>
        <v>54</v>
      </c>
      <c r="E64" s="45">
        <f>'Entry Worksheet'!D67</f>
        <v>0</v>
      </c>
      <c r="F64" s="52"/>
      <c r="G64" s="47">
        <f>IF(NOT(ISERROR(DATEVALUE(TEXT(H64,"mm/dd/yyyy")))),IF(WORKDAY(H64-1,1,ReferenceData!$B$16:$D$29)=H64,IF(J64="Blank",ReferenceData!$J$15,),ReferenceData!$J$12 &amp; IF(J64="Blank",ReferenceData!$J$15,)),)</f>
        <v>0</v>
      </c>
      <c r="H64" s="48" t="str">
        <f>IF(AND(ISBLANK('Entry Worksheet'!$F$68),ISBLANK('Entry Worksheet'!$G$68)),ReferenceData!$J$11,IF(ISERROR(DATEVALUE(TEXT('Entry Worksheet'!$F$68,"mm/dd/yyyy"))),IF(ISNUMBER('Entry Worksheet'!$G$68),IF(ISNUMBER(FIND("#",VLOOKUP('Entry Worksheet'!$I$68,ReferenceData!$A$5:$D$9,4))),VLOOKUP('Entry Worksheet'!$I$68,ReferenceData!$A$5:$D$9,4),'Entry Worksheet'!$G$68*VLOOKUP('Entry Worksheet'!$I$68,ReferenceData!$A$5:$D$9,2)+VLOOKUP('Entry Worksheet'!$I$68,ReferenceData!$A$5:$D$9,4)),ReferenceData!$J$9 &amp; $C$64 &amp; ReferenceData!$K$9 &amp; ReferenceData!$L$9),'Entry Worksheet'!$F$68))</f>
        <v>Not Entered</v>
      </c>
      <c r="I64" s="53"/>
      <c r="J64" s="50" t="str">
        <f>IF(ISBLANK(Timeline!J66),"Blank",Timeline!J66)</f>
        <v>Blank</v>
      </c>
      <c r="K64" s="10"/>
    </row>
    <row r="65" spans="2:11" ht="15.75">
      <c r="B65" s="9"/>
      <c r="C65" s="43" t="str">
        <f>'Entry Worksheet'!$C68</f>
        <v>Q-3</v>
      </c>
      <c r="D65" s="44">
        <f t="shared" si="0"/>
        <v>55</v>
      </c>
      <c r="E65" s="45">
        <f>'Entry Worksheet'!D68</f>
        <v>0</v>
      </c>
      <c r="F65" s="52"/>
      <c r="G65" s="47">
        <f>IF(NOT(ISERROR(DATEVALUE(TEXT(H65,"mm/dd/yyyy")))),IF(WORKDAY(H65-1,1,ReferenceData!$B$16:$D$29)=H65,IF(J65="Blank",ReferenceData!$J$15,),ReferenceData!$J$12 &amp; IF(J65="Blank",ReferenceData!$J$15,)),)</f>
        <v>0</v>
      </c>
      <c r="H65" s="48" t="str">
        <f>IF(AND(ISBLANK('Entry Worksheet'!$F$69),ISBLANK('Entry Worksheet'!$G$69)),ReferenceData!$J$11,IF(ISERROR(DATEVALUE(TEXT('Entry Worksheet'!$F$69,"mm/dd/yyyy"))),IF(ISNUMBER('Entry Worksheet'!$G$66),IF(ISNUMBER(FIND("#",VLOOKUP('Entry Worksheet'!$I$69,ReferenceData!$A$5:$D$9,4))),VLOOKUP('Entry Worksheet'!$I$69,ReferenceData!$A$5:$D$9,4),'Entry Worksheet'!$G$69*VLOOKUP('Entry Worksheet'!$I$69,ReferenceData!$A$5:$D$9,2)+VLOOKUP('Entry Worksheet'!$I$69,ReferenceData!$A$5:$D$9,4)),ReferenceData!$J$9 &amp; $C$65 &amp; ReferenceData!$K$9 &amp; ReferenceData!$L$9),'Entry Worksheet'!$F$69))</f>
        <v>Not Entered</v>
      </c>
      <c r="I65" s="53"/>
      <c r="J65" s="50" t="str">
        <f>IF(ISBLANK(Timeline!J67),"Blank",Timeline!J67)</f>
        <v>Blank</v>
      </c>
      <c r="K65" s="10"/>
    </row>
    <row r="66" spans="2:11" ht="15.75">
      <c r="B66" s="9"/>
      <c r="C66" s="43" t="str">
        <f>'Entry Worksheet'!$C69</f>
        <v>Q-4</v>
      </c>
      <c r="D66" s="44">
        <f t="shared" si="0"/>
        <v>56</v>
      </c>
      <c r="E66" s="45">
        <f>'Entry Worksheet'!D69</f>
        <v>0</v>
      </c>
      <c r="F66" s="52"/>
      <c r="G66" s="47">
        <f>IF(NOT(ISERROR(DATEVALUE(TEXT(H66,"mm/dd/yyyy")))),IF(WORKDAY(H66-1,1,ReferenceData!$B$16:$D$29)=H66,IF(J66="Blank",ReferenceData!$J$15,),ReferenceData!$J$12 &amp; IF(J66="Blank",ReferenceData!$J$15,)),)</f>
        <v>0</v>
      </c>
      <c r="H66" s="48" t="str">
        <f>IF(AND(ISBLANK('Entry Worksheet'!$F$69),ISBLANK('Entry Worksheet'!$G$69)),ReferenceData!$J$11,IF(ISERROR(DATEVALUE(TEXT('Entry Worksheet'!$F$69,"mm/dd/yyyy"))),IF(ISNUMBER('Entry Worksheet'!$G$66),IF(ISNUMBER(FIND("#",VLOOKUP('Entry Worksheet'!$I$69,ReferenceData!$A$5:$D$9,4))),VLOOKUP('Entry Worksheet'!$I$69,ReferenceData!$A$5:$D$9,4),'Entry Worksheet'!$G$69*VLOOKUP('Entry Worksheet'!$I$69,ReferenceData!$A$5:$D$9,2)+VLOOKUP('Entry Worksheet'!$I$69,ReferenceData!$A$5:$D$9,4)),ReferenceData!$J$9 &amp; $C$65 &amp; ReferenceData!$K$9 &amp; ReferenceData!$L$9),'Entry Worksheet'!$F$69))</f>
        <v>Not Entered</v>
      </c>
      <c r="I66" s="49"/>
      <c r="J66" s="50" t="str">
        <f>IF(ISBLANK(Timeline!J68),"Blank",Timeline!J68)</f>
        <v>Blank</v>
      </c>
      <c r="K66" s="10"/>
    </row>
    <row r="67" spans="2:11" ht="7.5" customHeight="1">
      <c r="B67" s="9"/>
      <c r="C67" s="43">
        <f>'Entry Worksheet'!$C70</f>
        <v>0</v>
      </c>
      <c r="D67" s="44"/>
      <c r="E67" s="51"/>
      <c r="F67" s="52"/>
      <c r="G67" s="47"/>
      <c r="H67" s="48"/>
      <c r="I67" s="49"/>
      <c r="J67" s="50"/>
      <c r="K67" s="10"/>
    </row>
    <row r="68" spans="2:11" ht="15.75">
      <c r="B68" s="9"/>
      <c r="C68" s="43">
        <f>'Entry Worksheet'!$C71</f>
        <v>0</v>
      </c>
      <c r="D68" s="44"/>
      <c r="E68" s="51"/>
      <c r="F68" s="52"/>
      <c r="G68" s="47"/>
      <c r="H68" s="48"/>
      <c r="I68" s="49"/>
      <c r="J68" s="50"/>
      <c r="K68" s="10"/>
    </row>
    <row r="69" spans="2:11" ht="15.75">
      <c r="B69" s="9"/>
      <c r="C69" s="43"/>
      <c r="D69" s="44"/>
      <c r="E69" s="51"/>
      <c r="F69" s="52"/>
      <c r="G69" s="47"/>
      <c r="H69" s="48"/>
      <c r="I69" s="49"/>
      <c r="J69" s="50"/>
      <c r="K69" s="10"/>
    </row>
    <row r="70" spans="2:11" ht="15" customHeight="1" thickBot="1">
      <c r="B70" s="9"/>
      <c r="C70" s="43"/>
      <c r="D70" s="44"/>
      <c r="E70" s="51"/>
      <c r="F70" s="52"/>
      <c r="G70" s="47"/>
      <c r="H70" s="48"/>
      <c r="I70" s="56"/>
      <c r="J70" s="50"/>
      <c r="K70" s="10"/>
    </row>
    <row r="71" spans="2:11" ht="7.5" customHeight="1">
      <c r="B71" s="9"/>
      <c r="C71" s="57"/>
      <c r="D71" s="44"/>
      <c r="E71" s="59"/>
      <c r="F71" s="59"/>
      <c r="G71" s="59"/>
      <c r="H71" s="59"/>
      <c r="I71" s="59"/>
      <c r="J71" s="60"/>
      <c r="K71" s="10"/>
    </row>
    <row r="72" spans="2:11" ht="16.5" thickBot="1">
      <c r="B72" s="11"/>
      <c r="C72" s="57"/>
      <c r="D72" s="44">
        <f>D66+1</f>
        <v>57</v>
      </c>
      <c r="E72" s="61" t="str">
        <f>ReferenceData!J12 &amp; " " &amp; ReferenceData!I12</f>
        <v>* Date is a Weekend or State Holiday</v>
      </c>
      <c r="F72" s="59"/>
      <c r="G72" s="59" t="str">
        <f>ReferenceData!J15 &amp; " " &amp; ReferenceData!I15</f>
        <v>o Date is an estimate based on last day possible</v>
      </c>
      <c r="H72" s="61"/>
      <c r="I72" s="58"/>
      <c r="J72" s="60"/>
      <c r="K72" s="10"/>
    </row>
    <row r="73" spans="2:11" ht="16.5" thickBot="1">
      <c r="B73" s="11"/>
      <c r="C73" s="62"/>
      <c r="D73" s="63"/>
      <c r="E73" s="64" t="str">
        <f>ReferenceData!J13 &amp; " " &amp; ReferenceData!I13</f>
        <v>+ Closing Date will be moved due to BOC closure</v>
      </c>
      <c r="F73" s="65"/>
      <c r="G73" s="63"/>
      <c r="H73" s="63"/>
      <c r="I73" s="63"/>
      <c r="J73" s="66"/>
      <c r="K73" s="10"/>
    </row>
    <row r="74" spans="2:11" ht="15.75" thickBot="1">
      <c r="B74" s="11"/>
      <c r="C74" s="12"/>
      <c r="D74" s="12"/>
      <c r="E74" s="12"/>
      <c r="F74" s="12"/>
      <c r="G74" s="12"/>
      <c r="H74" s="12"/>
      <c r="I74" s="12"/>
      <c r="J74" s="12"/>
      <c r="K74" s="13"/>
    </row>
  </sheetData>
  <sheetProtection selectLockedCells="1" selectUnlockedCells="1"/>
  <mergeCells count="6">
    <mergeCell ref="E3:E6"/>
    <mergeCell ref="H8:J8"/>
    <mergeCell ref="G5:I5"/>
    <mergeCell ref="G6:I6"/>
    <mergeCell ref="G4:I4"/>
    <mergeCell ref="G3:I3"/>
  </mergeCells>
  <printOptions horizontalCentered="1"/>
  <pageMargins left="0.25" right="0.25" top="0.75" bottom="0.75" header="0.3" footer="0.3"/>
  <pageSetup scale="6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ReferenceData!$P$4:$P$5</xm:f>
          </x14:formula1>
          <xm:sqref>J6</xm:sqref>
        </x14:dataValidation>
        <x14:dataValidation type="list" allowBlank="1" showInputMessage="1" showErrorMessage="1" xr:uid="{00000000-0002-0000-0200-000001000000}">
          <x14:formula1>
            <xm:f>ReferenceData!$A$58:$A$59</xm:f>
          </x14:formula1>
          <xm:sqref>E11:E66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77"/>
  <sheetViews>
    <sheetView workbookViewId="0">
      <selection activeCell="J16" sqref="J16"/>
    </sheetView>
  </sheetViews>
  <sheetFormatPr defaultRowHeight="15"/>
  <cols>
    <col min="1" max="1" width="32.140625" bestFit="1" customWidth="1"/>
    <col min="2" max="2" width="13" customWidth="1"/>
    <col min="3" max="3" width="26.140625" customWidth="1"/>
    <col min="4" max="5" width="10.7109375" bestFit="1" customWidth="1"/>
    <col min="7" max="7" width="12.140625" customWidth="1"/>
    <col min="8" max="8" width="10.7109375" bestFit="1" customWidth="1"/>
    <col min="9" max="9" width="30.85546875" bestFit="1" customWidth="1"/>
    <col min="10" max="10" width="11.7109375" customWidth="1"/>
    <col min="11" max="11" width="19.140625" bestFit="1" customWidth="1"/>
    <col min="12" max="12" width="31.140625" bestFit="1" customWidth="1"/>
  </cols>
  <sheetData>
    <row r="1" spans="1:16">
      <c r="A1" t="s">
        <v>64</v>
      </c>
    </row>
    <row r="3" spans="1:16">
      <c r="A3" s="19" t="s">
        <v>128</v>
      </c>
      <c r="B3" s="21" t="s">
        <v>106</v>
      </c>
      <c r="I3" s="19" t="s">
        <v>65</v>
      </c>
      <c r="P3" s="19" t="s">
        <v>73</v>
      </c>
    </row>
    <row r="4" spans="1:16">
      <c r="B4" s="21" t="s">
        <v>107</v>
      </c>
      <c r="I4" t="s">
        <v>66</v>
      </c>
      <c r="J4" t="s">
        <v>67</v>
      </c>
      <c r="P4" t="s">
        <v>71</v>
      </c>
    </row>
    <row r="5" spans="1:16">
      <c r="A5" t="s">
        <v>5</v>
      </c>
      <c r="B5">
        <v>1</v>
      </c>
      <c r="C5" s="20" t="str">
        <f>$D$5</f>
        <v>#Enter Acceptance Date on Entry Worksheet</v>
      </c>
      <c r="D5" s="20" t="str">
        <f>StaticTimeline!$J$4</f>
        <v>#Enter Acceptance Date on Entry Worksheet</v>
      </c>
      <c r="I5" t="s">
        <v>68</v>
      </c>
      <c r="J5" t="str">
        <f>"#Enter Contract Reference Date on " &amp; $J$4</f>
        <v>#Enter Contract Reference Date on Entry Worksheet</v>
      </c>
      <c r="P5" t="s">
        <v>72</v>
      </c>
    </row>
    <row r="6" spans="1:16">
      <c r="A6" t="s">
        <v>31</v>
      </c>
      <c r="B6">
        <v>1</v>
      </c>
      <c r="C6" s="20" t="str">
        <f>StaticTimeline!$H$18</f>
        <v>Not Entered</v>
      </c>
      <c r="D6" s="20" t="str">
        <f>IF(ISERROR(DATEVALUE(TEXT(E6,"mm/dd/yyyy"))),E6,WORKDAY(E6-1,1,ReferenceData!$B$16:$D$29))</f>
        <v>Not Entered</v>
      </c>
      <c r="E6" s="20" t="str">
        <f>IF(StaticTimeline!$J$6="Yes",StaticTimeline!$H$18,StaticTimeline!$H$18)</f>
        <v>Not Entered</v>
      </c>
      <c r="I6" t="s">
        <v>69</v>
      </c>
      <c r="J6" t="str">
        <f>"#Enter Acceptance Date on " &amp; $J$4</f>
        <v>#Enter Acceptance Date on Entry Worksheet</v>
      </c>
    </row>
    <row r="7" spans="1:16">
      <c r="A7" t="s">
        <v>215</v>
      </c>
      <c r="B7">
        <v>1</v>
      </c>
      <c r="C7" s="20" t="str">
        <f>$C$6</f>
        <v>Not Entered</v>
      </c>
      <c r="D7" s="20" t="str">
        <f>$E$6</f>
        <v>Not Entered</v>
      </c>
    </row>
    <row r="8" spans="1:16">
      <c r="A8" t="s">
        <v>208</v>
      </c>
      <c r="B8">
        <v>-1</v>
      </c>
      <c r="C8" s="20" t="str">
        <f>$C$6</f>
        <v>Not Entered</v>
      </c>
      <c r="D8" s="20" t="str">
        <f>$D$6</f>
        <v>Not Entered</v>
      </c>
      <c r="I8" t="s">
        <v>74</v>
      </c>
      <c r="J8" t="str">
        <f>"#Enter Property Address on " &amp; $J$4</f>
        <v>#Enter Property Address on Entry Worksheet</v>
      </c>
    </row>
    <row r="9" spans="1:16">
      <c r="A9" t="s">
        <v>108</v>
      </c>
      <c r="B9">
        <v>-1</v>
      </c>
      <c r="C9" s="20" t="str">
        <f>$C$6</f>
        <v>Not Entered</v>
      </c>
      <c r="D9" s="20" t="str">
        <f>$D$7</f>
        <v>Not Entered</v>
      </c>
      <c r="I9" t="s">
        <v>84</v>
      </c>
      <c r="J9" t="s">
        <v>100</v>
      </c>
      <c r="K9" t="s">
        <v>85</v>
      </c>
      <c r="L9" t="s">
        <v>86</v>
      </c>
    </row>
    <row r="10" spans="1:16">
      <c r="A10" t="s">
        <v>163</v>
      </c>
      <c r="B10">
        <v>0</v>
      </c>
      <c r="C10" s="20" t="str">
        <f>StaticTimeline!$H$18</f>
        <v>Not Entered</v>
      </c>
      <c r="D10" s="20" t="str">
        <f>IF(ISERROR(DATEVALUE(TEXT(E10,"mm/dd/yyyy"))),E10,WORKDAY(E10-1,1,ReferenceData!$B$16:$D$29))</f>
        <v>Not Entered</v>
      </c>
      <c r="E10" s="20" t="str">
        <f>IF(StaticTimeline!$J$6="Yes",StaticTimeline!$H$18,StaticTimeline!$H$18)</f>
        <v>Not Entered</v>
      </c>
      <c r="I10" t="s">
        <v>105</v>
      </c>
      <c r="L10" t="s">
        <v>117</v>
      </c>
    </row>
    <row r="11" spans="1:16">
      <c r="A11" t="s">
        <v>165</v>
      </c>
      <c r="B11">
        <v>1</v>
      </c>
      <c r="C11" s="20" t="str">
        <f>StaticTimeline!$H$18</f>
        <v>Not Entered</v>
      </c>
      <c r="D11" s="20" t="str">
        <f>IF(ISERROR(DATEVALUE(TEXT(E11,"mm/dd/yyyy"))),E11,WORKDAY(E11-1,1,ReferenceData!$B$16:$D$29))</f>
        <v>Not Entered</v>
      </c>
      <c r="E11" s="20" t="str">
        <f>IF(StaticTimeline!$J$6="Yes",StaticTimeline!$H$18,StaticTimeline!$H$18)</f>
        <v>Not Entered</v>
      </c>
      <c r="I11" t="s">
        <v>93</v>
      </c>
      <c r="J11" t="s">
        <v>113</v>
      </c>
    </row>
    <row r="12" spans="1:16">
      <c r="A12" t="s">
        <v>108</v>
      </c>
      <c r="B12">
        <v>-2</v>
      </c>
      <c r="C12" s="20" t="str">
        <f>StaticTimeline!$H$18</f>
        <v>Not Entered</v>
      </c>
      <c r="D12" s="20" t="str">
        <f>$G$21</f>
        <v>Not Entered</v>
      </c>
      <c r="E12" s="20"/>
      <c r="I12" t="s">
        <v>133</v>
      </c>
      <c r="J12" t="s">
        <v>89</v>
      </c>
    </row>
    <row r="13" spans="1:16">
      <c r="A13" t="s">
        <v>187</v>
      </c>
      <c r="B13">
        <v>1</v>
      </c>
      <c r="C13" s="20" t="str">
        <f>$D$5</f>
        <v>#Enter Acceptance Date on Entry Worksheet</v>
      </c>
      <c r="D13" s="20" t="str">
        <f>StaticTimeline!$J$4</f>
        <v>#Enter Acceptance Date on Entry Worksheet</v>
      </c>
      <c r="I13" t="s">
        <v>111</v>
      </c>
      <c r="J13" t="s">
        <v>101</v>
      </c>
      <c r="M13" s="21" t="s">
        <v>98</v>
      </c>
    </row>
    <row r="14" spans="1:16">
      <c r="C14" t="s">
        <v>137</v>
      </c>
      <c r="D14" t="s">
        <v>138</v>
      </c>
      <c r="I14" t="s">
        <v>95</v>
      </c>
      <c r="J14" t="s">
        <v>94</v>
      </c>
      <c r="K14" t="str">
        <f>StaticTimeline!J10</f>
        <v>Completed Date</v>
      </c>
      <c r="L14" t="s">
        <v>96</v>
      </c>
      <c r="M14" t="s">
        <v>99</v>
      </c>
      <c r="N14" t="s">
        <v>97</v>
      </c>
    </row>
    <row r="15" spans="1:16">
      <c r="A15" s="19" t="s">
        <v>185</v>
      </c>
      <c r="I15" t="s">
        <v>115</v>
      </c>
      <c r="J15" t="s">
        <v>114</v>
      </c>
    </row>
    <row r="16" spans="1:16">
      <c r="A16" t="s">
        <v>76</v>
      </c>
      <c r="B16" s="20">
        <v>45292</v>
      </c>
      <c r="C16" s="20">
        <v>43831</v>
      </c>
      <c r="D16" s="20">
        <v>44197</v>
      </c>
      <c r="I16" t="s">
        <v>134</v>
      </c>
      <c r="J16" t="s">
        <v>136</v>
      </c>
    </row>
    <row r="17" spans="1:10">
      <c r="A17" t="s">
        <v>120</v>
      </c>
      <c r="B17" s="20">
        <v>45306</v>
      </c>
      <c r="C17" s="20">
        <v>43850</v>
      </c>
      <c r="D17" s="20">
        <v>44214</v>
      </c>
      <c r="I17" t="s">
        <v>135</v>
      </c>
      <c r="J17" t="s">
        <v>219</v>
      </c>
    </row>
    <row r="18" spans="1:10">
      <c r="A18" t="s">
        <v>77</v>
      </c>
      <c r="B18" s="20">
        <v>45341</v>
      </c>
      <c r="C18" s="20">
        <v>43878</v>
      </c>
      <c r="D18" s="20">
        <v>44242</v>
      </c>
    </row>
    <row r="19" spans="1:10">
      <c r="A19" t="s">
        <v>121</v>
      </c>
      <c r="B19" s="20">
        <v>45377</v>
      </c>
      <c r="C19" s="20">
        <v>43916</v>
      </c>
      <c r="D19" s="20">
        <v>44281</v>
      </c>
    </row>
    <row r="20" spans="1:10">
      <c r="A20" t="s">
        <v>122</v>
      </c>
      <c r="B20" s="20">
        <v>45380</v>
      </c>
      <c r="C20" s="20">
        <v>43931</v>
      </c>
      <c r="D20" s="20">
        <v>44288</v>
      </c>
    </row>
    <row r="21" spans="1:10">
      <c r="A21" t="s">
        <v>78</v>
      </c>
      <c r="B21" s="20">
        <v>45439</v>
      </c>
      <c r="C21" s="20">
        <v>43976</v>
      </c>
      <c r="D21" s="20">
        <v>44347</v>
      </c>
      <c r="G21" s="20" t="str">
        <f>IF(ISERROR(DATEVALUE(TEXT(H21-2,"mm/dd/yyyy"))),H21,WORKDAY(H21-2,1,ReferenceData!$B$16:$D$29))</f>
        <v>Not Entered</v>
      </c>
      <c r="H21" s="20" t="str">
        <f>IF(StaticTimeline!$J$6="Yes",StaticTimeline!$H$18,StaticTimeline!$H$18)</f>
        <v>Not Entered</v>
      </c>
    </row>
    <row r="22" spans="1:10">
      <c r="A22" t="s">
        <v>123</v>
      </c>
      <c r="B22" s="20">
        <v>45454</v>
      </c>
      <c r="C22" s="20">
        <v>43993</v>
      </c>
      <c r="D22" s="20">
        <v>44358</v>
      </c>
    </row>
    <row r="23" spans="1:10">
      <c r="A23" t="s">
        <v>79</v>
      </c>
      <c r="B23" s="20">
        <v>45477</v>
      </c>
      <c r="C23" s="20">
        <v>44015</v>
      </c>
      <c r="D23" s="20">
        <v>44382</v>
      </c>
    </row>
    <row r="24" spans="1:10">
      <c r="A24" t="s">
        <v>124</v>
      </c>
      <c r="B24" s="20">
        <v>45520</v>
      </c>
      <c r="C24" s="20">
        <v>44064</v>
      </c>
      <c r="D24" s="20">
        <v>44428</v>
      </c>
    </row>
    <row r="25" spans="1:10">
      <c r="A25" t="s">
        <v>80</v>
      </c>
      <c r="B25" s="20">
        <v>45537</v>
      </c>
      <c r="C25" s="20">
        <v>44081</v>
      </c>
      <c r="D25" s="20">
        <v>44445</v>
      </c>
    </row>
    <row r="26" spans="1:10">
      <c r="A26" t="s">
        <v>183</v>
      </c>
      <c r="B26" s="20">
        <v>45579</v>
      </c>
      <c r="C26" s="20">
        <v>44116</v>
      </c>
      <c r="D26" s="20">
        <v>44480</v>
      </c>
    </row>
    <row r="27" spans="1:10">
      <c r="A27" t="s">
        <v>81</v>
      </c>
      <c r="B27" s="20">
        <v>45607</v>
      </c>
      <c r="C27" s="20">
        <v>44146</v>
      </c>
      <c r="D27" s="20">
        <v>44511</v>
      </c>
    </row>
    <row r="28" spans="1:10">
      <c r="A28" t="s">
        <v>82</v>
      </c>
      <c r="B28" s="20">
        <v>45624</v>
      </c>
      <c r="C28" s="20">
        <v>44161</v>
      </c>
      <c r="D28" s="20">
        <v>44525</v>
      </c>
    </row>
    <row r="29" spans="1:10">
      <c r="A29" t="s">
        <v>83</v>
      </c>
      <c r="B29" s="20">
        <v>45651</v>
      </c>
      <c r="C29" s="20">
        <v>44190</v>
      </c>
      <c r="D29" s="20">
        <v>44555</v>
      </c>
    </row>
    <row r="30" spans="1:10">
      <c r="A30" s="19" t="s">
        <v>184</v>
      </c>
    </row>
    <row r="31" spans="1:10">
      <c r="A31" t="s">
        <v>76</v>
      </c>
      <c r="B31" s="20">
        <v>45292</v>
      </c>
      <c r="C31" s="20">
        <v>43831</v>
      </c>
      <c r="D31" s="20">
        <v>44197</v>
      </c>
    </row>
    <row r="32" spans="1:10">
      <c r="A32" t="s">
        <v>120</v>
      </c>
      <c r="B32" s="20">
        <v>45306</v>
      </c>
      <c r="C32" s="20">
        <v>43850</v>
      </c>
      <c r="D32" s="20">
        <v>44214</v>
      </c>
    </row>
    <row r="33" spans="1:4">
      <c r="A33" t="s">
        <v>77</v>
      </c>
      <c r="B33" s="20">
        <v>45341</v>
      </c>
      <c r="C33" s="20">
        <v>43878</v>
      </c>
      <c r="D33" s="20">
        <v>44242</v>
      </c>
    </row>
    <row r="34" spans="1:4">
      <c r="A34" t="s">
        <v>78</v>
      </c>
      <c r="B34" s="20">
        <v>45439</v>
      </c>
      <c r="C34" s="20">
        <v>43976</v>
      </c>
      <c r="D34" s="20">
        <v>44347</v>
      </c>
    </row>
    <row r="35" spans="1:4">
      <c r="A35" t="s">
        <v>79</v>
      </c>
      <c r="B35" s="20">
        <v>45477</v>
      </c>
      <c r="C35" s="20">
        <v>44015</v>
      </c>
      <c r="D35" s="20">
        <v>44382</v>
      </c>
    </row>
    <row r="36" spans="1:4">
      <c r="A36" t="s">
        <v>80</v>
      </c>
      <c r="B36" s="20">
        <v>45537</v>
      </c>
      <c r="C36" s="20">
        <v>44081</v>
      </c>
      <c r="D36" s="20">
        <v>44445</v>
      </c>
    </row>
    <row r="37" spans="1:4">
      <c r="A37" t="s">
        <v>81</v>
      </c>
      <c r="B37" s="20">
        <v>45607</v>
      </c>
      <c r="C37" s="20">
        <v>44146</v>
      </c>
      <c r="D37" s="20">
        <v>44511</v>
      </c>
    </row>
    <row r="38" spans="1:4">
      <c r="A38" t="s">
        <v>82</v>
      </c>
      <c r="B38" s="20">
        <v>45624</v>
      </c>
      <c r="C38" s="20">
        <v>44161</v>
      </c>
      <c r="D38" s="20">
        <v>44525</v>
      </c>
    </row>
    <row r="39" spans="1:4">
      <c r="A39" t="s">
        <v>83</v>
      </c>
      <c r="B39" s="20">
        <v>45621</v>
      </c>
      <c r="C39" s="20">
        <v>44190</v>
      </c>
      <c r="D39" s="20">
        <v>44555</v>
      </c>
    </row>
    <row r="41" spans="1:4">
      <c r="A41" s="19"/>
    </row>
    <row r="42" spans="1:4">
      <c r="A42" t="s">
        <v>102</v>
      </c>
    </row>
    <row r="43" spans="1:4">
      <c r="A43" t="s">
        <v>103</v>
      </c>
    </row>
    <row r="44" spans="1:4">
      <c r="A44" t="s">
        <v>119</v>
      </c>
    </row>
    <row r="45" spans="1:4">
      <c r="A45" t="s">
        <v>104</v>
      </c>
    </row>
    <row r="46" spans="1:4">
      <c r="A46" t="s">
        <v>109</v>
      </c>
    </row>
    <row r="47" spans="1:4">
      <c r="A47" t="s">
        <v>118</v>
      </c>
    </row>
    <row r="49" spans="1:12">
      <c r="A49" s="68" t="s">
        <v>129</v>
      </c>
      <c r="I49" t="s">
        <v>5</v>
      </c>
      <c r="J49">
        <v>-1</v>
      </c>
      <c r="K49" s="20" t="str">
        <f>$D$5</f>
        <v>#Enter Acceptance Date on Entry Worksheet</v>
      </c>
      <c r="L49" s="20" t="str">
        <f>StaticTimeline!$J$4</f>
        <v>#Enter Acceptance Date on Entry Worksheet</v>
      </c>
    </row>
    <row r="50" spans="1:12">
      <c r="A50" t="str">
        <f>A5</f>
        <v>After Acceptance</v>
      </c>
      <c r="B50" t="str">
        <f>A50</f>
        <v>After Acceptance</v>
      </c>
      <c r="I50" t="s">
        <v>31</v>
      </c>
      <c r="J50">
        <v>1</v>
      </c>
      <c r="K50" s="20" t="str">
        <f>StaticTimeline!$H$19</f>
        <v>#Enter Acceptance Date on Entry Worksheet</v>
      </c>
      <c r="L50" s="20">
        <f>IF(ISERROR(DATEVALUE(TEXT(M50,"mm/dd/yyyy"))),M50,WORKDAY(M50-1,1,ReferenceData!$B$16:$D$29))</f>
        <v>0</v>
      </c>
    </row>
    <row r="51" spans="1:12">
      <c r="A51" t="str">
        <f>A6</f>
        <v>After Closing</v>
      </c>
      <c r="B51" t="str">
        <f>A52</f>
        <v>Prior to Closing Date</v>
      </c>
      <c r="I51" t="s">
        <v>215</v>
      </c>
      <c r="J51">
        <v>-1</v>
      </c>
      <c r="K51" s="20" t="str">
        <f>$C$6</f>
        <v>Not Entered</v>
      </c>
      <c r="L51" s="20" t="str">
        <f>$E$6</f>
        <v>Not Entered</v>
      </c>
    </row>
    <row r="52" spans="1:12">
      <c r="A52" t="str">
        <f>A8</f>
        <v>Prior to Closing Date</v>
      </c>
      <c r="B52" t="str">
        <f>A13</f>
        <v>After Acceptance of J-1</v>
      </c>
      <c r="I52" t="s">
        <v>208</v>
      </c>
      <c r="J52">
        <v>-1</v>
      </c>
      <c r="K52" s="20" t="str">
        <f>$C$6</f>
        <v>Not Entered</v>
      </c>
      <c r="L52" s="20" t="str">
        <f>$D$6</f>
        <v>Not Entered</v>
      </c>
    </row>
    <row r="53" spans="1:12">
      <c r="A53" t="s">
        <v>108</v>
      </c>
      <c r="B53" t="s">
        <v>31</v>
      </c>
      <c r="I53" t="s">
        <v>108</v>
      </c>
      <c r="J53">
        <v>-1</v>
      </c>
      <c r="K53" s="20" t="str">
        <f>$C$6</f>
        <v>Not Entered</v>
      </c>
      <c r="L53" s="20" t="str">
        <f>$D$7</f>
        <v>Not Entered</v>
      </c>
    </row>
    <row r="54" spans="1:12">
      <c r="B54" t="s">
        <v>24</v>
      </c>
      <c r="I54" t="s">
        <v>163</v>
      </c>
      <c r="J54">
        <v>0</v>
      </c>
      <c r="K54" s="20" t="str">
        <f>StaticTimeline!$H$19</f>
        <v>#Enter Acceptance Date on Entry Worksheet</v>
      </c>
      <c r="L54" s="20">
        <f>IF(ISERROR(DATEVALUE(TEXT(M54,"mm/dd/yyyy"))),M54,WORKDAY(M54-1,1,ReferenceData!$B$16:$D$29))</f>
        <v>0</v>
      </c>
    </row>
    <row r="55" spans="1:12">
      <c r="I55" t="s">
        <v>165</v>
      </c>
      <c r="J55">
        <v>1</v>
      </c>
      <c r="K55" s="20" t="str">
        <f>StaticTimeline!$H$19</f>
        <v>#Enter Acceptance Date on Entry Worksheet</v>
      </c>
      <c r="L55" s="20">
        <f>IF(ISERROR(DATEVALUE(TEXT(M55,"mm/dd/yyyy"))),M55,WORKDAY(M55-1,1,ReferenceData!$B$16:$D$29))</f>
        <v>0</v>
      </c>
    </row>
    <row r="56" spans="1:12">
      <c r="B56" t="s">
        <v>190</v>
      </c>
      <c r="I56" t="s">
        <v>108</v>
      </c>
      <c r="J56">
        <v>-2</v>
      </c>
      <c r="K56" s="20" t="str">
        <f>StaticTimeline!$H$19</f>
        <v>#Enter Acceptance Date on Entry Worksheet</v>
      </c>
      <c r="L56" s="20" t="str">
        <f>$G$21</f>
        <v>Not Entered</v>
      </c>
    </row>
    <row r="57" spans="1:12">
      <c r="I57" t="s">
        <v>187</v>
      </c>
      <c r="J57">
        <v>1</v>
      </c>
      <c r="K57" s="20" t="str">
        <f>$D$5</f>
        <v>#Enter Acceptance Date on Entry Worksheet</v>
      </c>
      <c r="L57" s="20" t="str">
        <f>StaticTimeline!$J$4</f>
        <v>#Enter Acceptance Date on Entry Worksheet</v>
      </c>
    </row>
    <row r="58" spans="1:12">
      <c r="A58" t="s">
        <v>140</v>
      </c>
    </row>
    <row r="59" spans="1:12">
      <c r="A59" t="s">
        <v>141</v>
      </c>
    </row>
    <row r="62" spans="1:12">
      <c r="K62" t="s">
        <v>190</v>
      </c>
    </row>
    <row r="63" spans="1:12">
      <c r="A63" t="s">
        <v>40</v>
      </c>
      <c r="K63" t="s">
        <v>216</v>
      </c>
    </row>
    <row r="64" spans="1:12">
      <c r="A64" t="s">
        <v>182</v>
      </c>
      <c r="K64" t="s">
        <v>217</v>
      </c>
    </row>
    <row r="65" spans="1:11">
      <c r="K65" t="s">
        <v>190</v>
      </c>
    </row>
    <row r="67" spans="1:11">
      <c r="A67" s="19"/>
    </row>
    <row r="68" spans="1:11">
      <c r="B68" s="20"/>
      <c r="C68" s="20"/>
      <c r="D68" s="20"/>
    </row>
    <row r="69" spans="1:11">
      <c r="B69" s="20"/>
      <c r="C69" s="20"/>
      <c r="D69" s="20"/>
    </row>
    <row r="70" spans="1:11">
      <c r="B70" s="20"/>
      <c r="C70" s="20"/>
      <c r="D70" s="20"/>
    </row>
    <row r="71" spans="1:11">
      <c r="B71" s="20"/>
      <c r="C71" s="20"/>
      <c r="D71" s="20"/>
    </row>
    <row r="72" spans="1:11">
      <c r="B72" s="20"/>
      <c r="C72" s="20"/>
      <c r="D72" s="20"/>
    </row>
    <row r="73" spans="1:11">
      <c r="B73" s="20"/>
      <c r="C73" s="20"/>
      <c r="D73" s="20"/>
    </row>
    <row r="74" spans="1:11">
      <c r="B74" s="20"/>
      <c r="C74" s="20"/>
      <c r="D74" s="20"/>
    </row>
    <row r="75" spans="1:11">
      <c r="B75" s="20"/>
      <c r="C75" s="20"/>
      <c r="D75" s="20"/>
    </row>
    <row r="76" spans="1:11">
      <c r="B76" s="20"/>
      <c r="C76" s="20"/>
      <c r="D76" s="20"/>
    </row>
    <row r="77" spans="1:11">
      <c r="B77" s="20"/>
      <c r="C77" s="20"/>
      <c r="D77" s="20"/>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35A819AC8CF364F8A6F3DD4B1951E82" ma:contentTypeVersion="9" ma:contentTypeDescription="Create a new document." ma:contentTypeScope="" ma:versionID="dfe3fb03970a9b8cf8867de9602ed07a">
  <xsd:schema xmlns:xsd="http://www.w3.org/2001/XMLSchema" xmlns:xs="http://www.w3.org/2001/XMLSchema" xmlns:p="http://schemas.microsoft.com/office/2006/metadata/properties" xmlns:ns3="278de5cb-2659-4c09-a2dd-78455bcd0d76" targetNamespace="http://schemas.microsoft.com/office/2006/metadata/properties" ma:root="true" ma:fieldsID="1e241e1278c1a50c826118f1fed3e8ea" ns3:_="">
    <xsd:import namespace="278de5cb-2659-4c09-a2dd-78455bcd0d7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de5cb-2659-4c09-a2dd-78455bcd0d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B9B13-4E5A-4401-901B-511277FEC152}">
  <ds:schemaRefs>
    <ds:schemaRef ds:uri="http://schemas.microsoft.com/PowerBIAddIn"/>
  </ds:schemaRefs>
</ds:datastoreItem>
</file>

<file path=customXml/itemProps2.xml><?xml version="1.0" encoding="utf-8"?>
<ds:datastoreItem xmlns:ds="http://schemas.openxmlformats.org/officeDocument/2006/customXml" ds:itemID="{C719C840-E34C-4EE5-9242-9D71954B15ED}">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278de5cb-2659-4c09-a2dd-78455bcd0d76"/>
    <ds:schemaRef ds:uri="http://purl.org/dc/dcmitype/"/>
  </ds:schemaRefs>
</ds:datastoreItem>
</file>

<file path=customXml/itemProps3.xml><?xml version="1.0" encoding="utf-8"?>
<ds:datastoreItem xmlns:ds="http://schemas.openxmlformats.org/officeDocument/2006/customXml" ds:itemID="{E645EE7F-E106-473A-A009-826DF6AF2B05}">
  <ds:schemaRefs>
    <ds:schemaRef ds:uri="http://schemas.microsoft.com/sharepoint/v3/contenttype/forms"/>
  </ds:schemaRefs>
</ds:datastoreItem>
</file>

<file path=customXml/itemProps4.xml><?xml version="1.0" encoding="utf-8"?>
<ds:datastoreItem xmlns:ds="http://schemas.openxmlformats.org/officeDocument/2006/customXml" ds:itemID="{386ACC29-1C58-451F-B0BF-F538F3C7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de5cb-2659-4c09-a2dd-78455bcd0d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Entry Worksheet</vt:lpstr>
      <vt:lpstr>Timeline</vt:lpstr>
      <vt:lpstr>StaticTimeline</vt:lpstr>
      <vt:lpstr>ReferenceData</vt:lpstr>
      <vt:lpstr>'Entry Worksheet'!Print_Area</vt:lpstr>
      <vt:lpstr>StaticTimeline!Print_Area</vt:lpstr>
      <vt:lpstr>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Nishida, Jena</dc:creator>
  <cp:lastModifiedBy>Alvin Quiazon</cp:lastModifiedBy>
  <cp:lastPrinted>2019-08-03T02:40:33Z</cp:lastPrinted>
  <dcterms:created xsi:type="dcterms:W3CDTF">2014-12-31T06:06:47Z</dcterms:created>
  <dcterms:modified xsi:type="dcterms:W3CDTF">2024-10-17T23:15:56Z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0x010100A35A819AC8CF364F8A6F3DD4B1951E82</vt:lpwstr>
  </property>
</Properties>
</file>