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fnfms-my.sharepoint.com/personal/aquiazon_tghawaii_com/Documents/Desktop/"/>
    </mc:Choice>
  </mc:AlternateContent>
  <xr:revisionPtr revIDLastSave="16" documentId="8_{E9A88D5F-9A81-4056-AE4C-E812F5242FEE}" xr6:coauthVersionLast="47" xr6:coauthVersionMax="47" xr10:uidLastSave="{4BF24EE4-4549-42DA-B474-DB9F7E9EC3E3}"/>
  <bookViews>
    <workbookView xWindow="-120" yWindow="-120" windowWidth="29040" windowHeight="15840" xr2:uid="{00000000-000D-0000-FFFF-FFFF00000000}"/>
  </bookViews>
  <sheets>
    <sheet name="Entry Worksheet" sheetId="1" r:id="rId1"/>
    <sheet name="Timeline" sheetId="5" r:id="rId2"/>
    <sheet name="StaticTimeline" sheetId="4" state="hidden" r:id="rId3"/>
    <sheet name="ReferenceData" sheetId="2" state="hidden" r:id="rId4"/>
  </sheets>
  <definedNames>
    <definedName name="_xlnm._FilterDatabase" localSheetId="2" hidden="1">StaticTimeline!$C$10:$J$10</definedName>
    <definedName name="_xlnm._FilterDatabase" localSheetId="1" hidden="1">Timeline!$C$13:$J$13</definedName>
    <definedName name="_xlnm.Print_Area" localSheetId="0">'Entry Worksheet'!$B$2:$J$71</definedName>
    <definedName name="_xlnm.Print_Area" localSheetId="2">StaticTimeline!$A$1:$L$71</definedName>
    <definedName name="_xlnm.Print_Area" localSheetId="1">Timeline!$B$1:$N$72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4" l="1"/>
  <c r="B52" i="2" l="1"/>
  <c r="B71" i="1"/>
  <c r="E66" i="4"/>
  <c r="E65" i="4"/>
  <c r="E64" i="4"/>
  <c r="E63" i="4"/>
  <c r="E62" i="4"/>
  <c r="E48" i="4" l="1"/>
  <c r="G26" i="5" l="1"/>
  <c r="H26" i="5"/>
  <c r="E65" i="5"/>
  <c r="E66" i="5"/>
  <c r="E67" i="5"/>
  <c r="E68" i="5"/>
  <c r="E69" i="5"/>
  <c r="H64" i="4"/>
  <c r="G64" i="4" s="1"/>
  <c r="G67" i="5" s="1"/>
  <c r="H63" i="4"/>
  <c r="G63" i="4" s="1"/>
  <c r="G66" i="5" s="1"/>
  <c r="H62" i="4"/>
  <c r="G62" i="4" s="1"/>
  <c r="G65" i="5" s="1"/>
  <c r="H66" i="4"/>
  <c r="G66" i="4" s="1"/>
  <c r="G69" i="5" s="1"/>
  <c r="H65" i="4"/>
  <c r="G65" i="4" s="1"/>
  <c r="G68" i="5" s="1"/>
  <c r="J62" i="4"/>
  <c r="J63" i="4"/>
  <c r="J64" i="4"/>
  <c r="J65" i="4"/>
  <c r="J66" i="4"/>
  <c r="C67" i="4"/>
  <c r="C63" i="4"/>
  <c r="D66" i="5" s="1"/>
  <c r="C64" i="4"/>
  <c r="D67" i="5" s="1"/>
  <c r="C65" i="4"/>
  <c r="D68" i="5" s="1"/>
  <c r="C66" i="4"/>
  <c r="D69" i="5" s="1"/>
  <c r="C62" i="4"/>
  <c r="D65" i="5" s="1"/>
  <c r="H66" i="5" l="1"/>
  <c r="H69" i="5"/>
  <c r="H65" i="5"/>
  <c r="H68" i="5"/>
  <c r="H67" i="5"/>
  <c r="E59" i="5" l="1"/>
  <c r="D12" i="4" l="1"/>
  <c r="D13" i="4" s="1"/>
  <c r="D14" i="4" s="1"/>
  <c r="D15" i="4" s="1"/>
  <c r="D16" i="4" s="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D39" i="4" s="1"/>
  <c r="D40" i="4" s="1"/>
  <c r="D41" i="4" s="1"/>
  <c r="D42" i="4" s="1"/>
  <c r="D43" i="4" s="1"/>
  <c r="D44" i="4" s="1"/>
  <c r="D45" i="4" s="1"/>
  <c r="D46" i="4" s="1"/>
  <c r="D47" i="4" s="1"/>
  <c r="D48" i="4" s="1"/>
  <c r="D49" i="4" s="1"/>
  <c r="C52" i="5" l="1"/>
  <c r="D50" i="4"/>
  <c r="D51" i="4" s="1"/>
  <c r="D52" i="4" s="1"/>
  <c r="D53" i="4" s="1"/>
  <c r="D54" i="4" s="1"/>
  <c r="D55" i="4" s="1"/>
  <c r="D56" i="4" s="1"/>
  <c r="D57" i="4" s="1"/>
  <c r="D58" i="4" s="1"/>
  <c r="D59" i="4" s="1"/>
  <c r="D60" i="4" s="1"/>
  <c r="D61" i="4" s="1"/>
  <c r="D62" i="4" s="1"/>
  <c r="C17" i="5"/>
  <c r="D63" i="4" l="1"/>
  <c r="C65" i="5"/>
  <c r="C18" i="5"/>
  <c r="C37" i="4"/>
  <c r="D40" i="5" s="1"/>
  <c r="E41" i="5"/>
  <c r="E42" i="5"/>
  <c r="E43" i="5"/>
  <c r="E44" i="5"/>
  <c r="E45" i="5"/>
  <c r="E46" i="5"/>
  <c r="E47" i="5"/>
  <c r="E48" i="5"/>
  <c r="E49" i="5"/>
  <c r="E50" i="5"/>
  <c r="E51" i="5"/>
  <c r="E53" i="5"/>
  <c r="E54" i="5"/>
  <c r="E55" i="5"/>
  <c r="E56" i="5"/>
  <c r="E57" i="5"/>
  <c r="E58" i="5"/>
  <c r="E60" i="5"/>
  <c r="E61" i="5"/>
  <c r="E62" i="5"/>
  <c r="E63" i="5"/>
  <c r="E64" i="5"/>
  <c r="J23" i="4"/>
  <c r="J22" i="4"/>
  <c r="C66" i="5" l="1"/>
  <c r="D64" i="4"/>
  <c r="C19" i="5"/>
  <c r="H29" i="4"/>
  <c r="C67" i="5" l="1"/>
  <c r="D65" i="4"/>
  <c r="C20" i="5"/>
  <c r="J27" i="4"/>
  <c r="C46" i="4"/>
  <c r="D49" i="5" s="1"/>
  <c r="D66" i="4" l="1"/>
  <c r="C69" i="5" s="1"/>
  <c r="C68" i="5"/>
  <c r="C21" i="5"/>
  <c r="E11" i="4"/>
  <c r="E14" i="5" s="1"/>
  <c r="C12" i="4"/>
  <c r="E15" i="5"/>
  <c r="C22" i="5" l="1"/>
  <c r="J52" i="4"/>
  <c r="J43" i="4"/>
  <c r="C27" i="4"/>
  <c r="D30" i="5" s="1"/>
  <c r="C61" i="4"/>
  <c r="D64" i="5" s="1"/>
  <c r="C60" i="4"/>
  <c r="D63" i="5" s="1"/>
  <c r="C59" i="4"/>
  <c r="D62" i="5" s="1"/>
  <c r="C58" i="4"/>
  <c r="D61" i="5" s="1"/>
  <c r="C57" i="4"/>
  <c r="D60" i="5" s="1"/>
  <c r="C56" i="4"/>
  <c r="D59" i="5" s="1"/>
  <c r="C55" i="4"/>
  <c r="D58" i="5" s="1"/>
  <c r="C54" i="4"/>
  <c r="D57" i="5" s="1"/>
  <c r="C53" i="4"/>
  <c r="D56" i="5" s="1"/>
  <c r="C52" i="4"/>
  <c r="D55" i="5" s="1"/>
  <c r="C51" i="4"/>
  <c r="D54" i="5" s="1"/>
  <c r="C50" i="4"/>
  <c r="D53" i="5" s="1"/>
  <c r="C48" i="4"/>
  <c r="D51" i="5" s="1"/>
  <c r="C47" i="4"/>
  <c r="D50" i="5" s="1"/>
  <c r="C45" i="4"/>
  <c r="D48" i="5" s="1"/>
  <c r="C44" i="4"/>
  <c r="D47" i="5" s="1"/>
  <c r="C43" i="4"/>
  <c r="D46" i="5" s="1"/>
  <c r="C42" i="4"/>
  <c r="D45" i="5" s="1"/>
  <c r="C41" i="4"/>
  <c r="D44" i="5" s="1"/>
  <c r="C40" i="4"/>
  <c r="D43" i="5" s="1"/>
  <c r="C39" i="4"/>
  <c r="D42" i="5" s="1"/>
  <c r="J18" i="4"/>
  <c r="J17" i="4"/>
  <c r="J14" i="4"/>
  <c r="J21" i="4"/>
  <c r="C23" i="5" l="1"/>
  <c r="C38" i="4"/>
  <c r="D41" i="5" s="1"/>
  <c r="C36" i="4"/>
  <c r="D39" i="5" s="1"/>
  <c r="C35" i="4"/>
  <c r="D38" i="5" s="1"/>
  <c r="E33" i="5"/>
  <c r="C28" i="4"/>
  <c r="D31" i="5" s="1"/>
  <c r="E32" i="5"/>
  <c r="E34" i="5"/>
  <c r="E35" i="5"/>
  <c r="E36" i="5"/>
  <c r="E37" i="5"/>
  <c r="E38" i="5"/>
  <c r="E26" i="5"/>
  <c r="C23" i="4"/>
  <c r="C18" i="4"/>
  <c r="C17" i="4"/>
  <c r="C14" i="4"/>
  <c r="C31" i="4"/>
  <c r="D34" i="5" s="1"/>
  <c r="C32" i="4"/>
  <c r="D35" i="5" s="1"/>
  <c r="C33" i="4"/>
  <c r="D36" i="5" s="1"/>
  <c r="C34" i="4"/>
  <c r="D37" i="5" s="1"/>
  <c r="J28" i="4"/>
  <c r="E28" i="5"/>
  <c r="C24" i="5" l="1"/>
  <c r="C72" i="5"/>
  <c r="C25" i="5" l="1"/>
  <c r="C26" i="5" l="1"/>
  <c r="E9" i="5"/>
  <c r="E8" i="5"/>
  <c r="C27" i="5" l="1"/>
  <c r="A52" i="2"/>
  <c r="B51" i="2" s="1"/>
  <c r="A51" i="2"/>
  <c r="A50" i="2"/>
  <c r="B50" i="2" s="1"/>
  <c r="C14" i="5"/>
  <c r="J61" i="4"/>
  <c r="J60" i="4"/>
  <c r="J59" i="4"/>
  <c r="J58" i="4"/>
  <c r="J57" i="4"/>
  <c r="J56" i="4"/>
  <c r="J55" i="4"/>
  <c r="J54" i="4"/>
  <c r="J53" i="4"/>
  <c r="J51" i="4"/>
  <c r="J50" i="4"/>
  <c r="J48" i="4"/>
  <c r="J47" i="4"/>
  <c r="J45" i="4"/>
  <c r="J44" i="4"/>
  <c r="J42" i="4"/>
  <c r="J41" i="4"/>
  <c r="J40" i="4"/>
  <c r="J39" i="4"/>
  <c r="J38" i="4"/>
  <c r="J36" i="4"/>
  <c r="J35" i="4"/>
  <c r="J34" i="4"/>
  <c r="J33" i="4"/>
  <c r="J32" i="4"/>
  <c r="J31" i="4"/>
  <c r="J30" i="4"/>
  <c r="J29" i="4"/>
  <c r="J26" i="4"/>
  <c r="J25" i="4"/>
  <c r="J24" i="4"/>
  <c r="J16" i="4"/>
  <c r="J12" i="4"/>
  <c r="J15" i="4"/>
  <c r="E19" i="4"/>
  <c r="E29" i="5"/>
  <c r="E27" i="5"/>
  <c r="E25" i="5"/>
  <c r="E24" i="5"/>
  <c r="C30" i="4"/>
  <c r="D33" i="5" s="1"/>
  <c r="C29" i="4"/>
  <c r="D32" i="5" s="1"/>
  <c r="D26" i="5"/>
  <c r="C26" i="4"/>
  <c r="C25" i="4"/>
  <c r="C24" i="4"/>
  <c r="D27" i="5" s="1"/>
  <c r="C22" i="4"/>
  <c r="C21" i="4"/>
  <c r="C20" i="4"/>
  <c r="C19" i="4"/>
  <c r="C16" i="4"/>
  <c r="D19" i="5" s="1"/>
  <c r="C15" i="4"/>
  <c r="D18" i="5" s="1"/>
  <c r="D15" i="5"/>
  <c r="C11" i="4"/>
  <c r="D14" i="5" s="1"/>
  <c r="C28" i="5" l="1"/>
  <c r="C15" i="5"/>
  <c r="D28" i="5"/>
  <c r="D25" i="5"/>
  <c r="D23" i="5"/>
  <c r="D24" i="5"/>
  <c r="D29" i="5"/>
  <c r="D22" i="5"/>
  <c r="G72" i="4"/>
  <c r="G70" i="5" s="1"/>
  <c r="E22" i="5"/>
  <c r="E23" i="5"/>
  <c r="E73" i="4"/>
  <c r="E71" i="5" s="1"/>
  <c r="E72" i="4"/>
  <c r="E70" i="5" s="1"/>
  <c r="K14" i="2"/>
  <c r="C29" i="5" l="1"/>
  <c r="C16" i="5"/>
  <c r="C30" i="5" l="1"/>
  <c r="J8" i="2"/>
  <c r="E8" i="4" s="1"/>
  <c r="E7" i="5" s="1"/>
  <c r="J5" i="2"/>
  <c r="J3" i="4" s="1"/>
  <c r="J6" i="5" s="1"/>
  <c r="J6" i="2"/>
  <c r="H23" i="4" l="1"/>
  <c r="H24" i="4" s="1"/>
  <c r="H25" i="4" s="1"/>
  <c r="H28" i="5" s="1"/>
  <c r="H49" i="4"/>
  <c r="C31" i="5"/>
  <c r="D13" i="2"/>
  <c r="G23" i="4" l="1"/>
  <c r="G49" i="4"/>
  <c r="G52" i="5" s="1"/>
  <c r="H52" i="5"/>
  <c r="G25" i="4"/>
  <c r="G28" i="5" s="1"/>
  <c r="G24" i="4"/>
  <c r="C32" i="5"/>
  <c r="D5" i="2"/>
  <c r="C13" i="2" s="1"/>
  <c r="J7" i="5"/>
  <c r="H48" i="4" l="1"/>
  <c r="H50" i="4" s="1"/>
  <c r="H30" i="4"/>
  <c r="H31" i="4" s="1"/>
  <c r="C5" i="2"/>
  <c r="C33" i="5"/>
  <c r="H27" i="4"/>
  <c r="H40" i="4"/>
  <c r="H12" i="4"/>
  <c r="G12" i="4" s="1"/>
  <c r="H17" i="4"/>
  <c r="H14" i="4"/>
  <c r="G14" i="4" s="1"/>
  <c r="H47" i="4"/>
  <c r="H19" i="4"/>
  <c r="H58" i="4"/>
  <c r="H59" i="4" s="1"/>
  <c r="H62" i="5" s="1"/>
  <c r="H21" i="4"/>
  <c r="G21" i="4" s="1"/>
  <c r="H11" i="4"/>
  <c r="G11" i="4" s="1"/>
  <c r="H26" i="4"/>
  <c r="G26" i="4" s="1"/>
  <c r="H54" i="4"/>
  <c r="H52" i="4"/>
  <c r="G52" i="4" s="1"/>
  <c r="G29" i="4"/>
  <c r="H33" i="4"/>
  <c r="H34" i="4" l="1"/>
  <c r="H37" i="5" s="1"/>
  <c r="G33" i="4"/>
  <c r="H51" i="5"/>
  <c r="H21" i="2"/>
  <c r="G21" i="2" s="1"/>
  <c r="D12" i="2" s="1"/>
  <c r="C12" i="2"/>
  <c r="C34" i="5"/>
  <c r="C11" i="2"/>
  <c r="E11" i="2"/>
  <c r="D11" i="2" s="1"/>
  <c r="H39" i="4"/>
  <c r="H38" i="4"/>
  <c r="G38" i="4" s="1"/>
  <c r="H18" i="4"/>
  <c r="G17" i="4"/>
  <c r="G20" i="5" s="1"/>
  <c r="G19" i="4"/>
  <c r="G22" i="5" s="1"/>
  <c r="C10" i="2"/>
  <c r="E10" i="2"/>
  <c r="D10" i="2" s="1"/>
  <c r="H35" i="4"/>
  <c r="G54" i="4"/>
  <c r="H56" i="4"/>
  <c r="H57" i="4" s="1"/>
  <c r="H55" i="4"/>
  <c r="G55" i="4" s="1"/>
  <c r="G58" i="5" s="1"/>
  <c r="G30" i="4"/>
  <c r="G27" i="4"/>
  <c r="G30" i="5" s="1"/>
  <c r="H28" i="4"/>
  <c r="H30" i="5"/>
  <c r="H57" i="5"/>
  <c r="H55" i="5"/>
  <c r="G55" i="5"/>
  <c r="H33" i="5"/>
  <c r="H15" i="5"/>
  <c r="G15" i="5"/>
  <c r="H32" i="5"/>
  <c r="G32" i="5"/>
  <c r="H20" i="5"/>
  <c r="H36" i="5"/>
  <c r="H17" i="5"/>
  <c r="G17" i="5"/>
  <c r="C6" i="2"/>
  <c r="C9" i="2" s="1"/>
  <c r="H14" i="5"/>
  <c r="G14" i="5"/>
  <c r="H22" i="5"/>
  <c r="H37" i="4" l="1"/>
  <c r="H40" i="5" s="1"/>
  <c r="C35" i="5"/>
  <c r="H43" i="5"/>
  <c r="H36" i="4"/>
  <c r="G36" i="4" s="1"/>
  <c r="G38" i="5" s="1"/>
  <c r="G18" i="4"/>
  <c r="G21" i="5" s="1"/>
  <c r="H21" i="5"/>
  <c r="H42" i="5"/>
  <c r="G39" i="4"/>
  <c r="G40" i="5" s="1"/>
  <c r="H60" i="5"/>
  <c r="G57" i="4"/>
  <c r="G60" i="5" s="1"/>
  <c r="G34" i="4"/>
  <c r="H58" i="5"/>
  <c r="H41" i="5"/>
  <c r="C7" i="2"/>
  <c r="H20" i="4" s="1"/>
  <c r="G20" i="4" s="1"/>
  <c r="C8" i="2"/>
  <c r="H29" i="5"/>
  <c r="G37" i="4" l="1"/>
  <c r="C36" i="5"/>
  <c r="H39" i="5"/>
  <c r="G40" i="4"/>
  <c r="G43" i="5" s="1"/>
  <c r="G36" i="5"/>
  <c r="G37" i="5"/>
  <c r="G41" i="5"/>
  <c r="G42" i="5"/>
  <c r="E6" i="2"/>
  <c r="D6" i="2" s="1"/>
  <c r="H23" i="5"/>
  <c r="G23" i="5"/>
  <c r="G57" i="5"/>
  <c r="J5" i="4" l="1"/>
  <c r="H15" i="4"/>
  <c r="D7" i="2"/>
  <c r="D9" i="2" s="1"/>
  <c r="C37" i="5"/>
  <c r="H46" i="4"/>
  <c r="H49" i="5" s="1"/>
  <c r="H42" i="4"/>
  <c r="G42" i="4" s="1"/>
  <c r="H27" i="5"/>
  <c r="G35" i="5"/>
  <c r="G29" i="5"/>
  <c r="G15" i="4" l="1"/>
  <c r="H18" i="5"/>
  <c r="C38" i="5"/>
  <c r="G46" i="4"/>
  <c r="G49" i="5" s="1"/>
  <c r="H44" i="4"/>
  <c r="H43" i="4"/>
  <c r="H45" i="4"/>
  <c r="G28" i="4"/>
  <c r="G47" i="4"/>
  <c r="H45" i="5"/>
  <c r="G45" i="5"/>
  <c r="G24" i="5"/>
  <c r="G31" i="4"/>
  <c r="D8" i="2"/>
  <c r="H32" i="4" s="1"/>
  <c r="G32" i="4" s="1"/>
  <c r="H24" i="5"/>
  <c r="G39" i="5"/>
  <c r="G27" i="5"/>
  <c r="H13" i="4" l="1"/>
  <c r="G13" i="4" s="1"/>
  <c r="G16" i="5" s="1"/>
  <c r="H53" i="4"/>
  <c r="G53" i="4" s="1"/>
  <c r="C39" i="5"/>
  <c r="G50" i="4"/>
  <c r="G53" i="5" s="1"/>
  <c r="H53" i="5"/>
  <c r="H51" i="4"/>
  <c r="G51" i="4" s="1"/>
  <c r="H41" i="4"/>
  <c r="H22" i="4"/>
  <c r="G22" i="4" s="1"/>
  <c r="G25" i="5" s="1"/>
  <c r="G45" i="4"/>
  <c r="G43" i="4"/>
  <c r="G35" i="4"/>
  <c r="J8" i="5"/>
  <c r="G44" i="4"/>
  <c r="H61" i="4"/>
  <c r="G61" i="4" s="1"/>
  <c r="H60" i="4"/>
  <c r="G60" i="4" s="1"/>
  <c r="G56" i="4"/>
  <c r="H35" i="5"/>
  <c r="G50" i="5"/>
  <c r="H50" i="5"/>
  <c r="G31" i="5"/>
  <c r="G18" i="5"/>
  <c r="H34" i="5"/>
  <c r="H31" i="5"/>
  <c r="H16" i="4"/>
  <c r="G16" i="4" s="1"/>
  <c r="H16" i="5" l="1"/>
  <c r="C40" i="5"/>
  <c r="H25" i="5"/>
  <c r="G41" i="4"/>
  <c r="G44" i="5" s="1"/>
  <c r="H44" i="5"/>
  <c r="H38" i="5"/>
  <c r="H47" i="5"/>
  <c r="G47" i="5"/>
  <c r="G63" i="5"/>
  <c r="H63" i="5"/>
  <c r="G46" i="5"/>
  <c r="H46" i="5"/>
  <c r="H64" i="5"/>
  <c r="G64" i="5"/>
  <c r="H48" i="5"/>
  <c r="G48" i="5"/>
  <c r="H56" i="5"/>
  <c r="G56" i="5"/>
  <c r="G59" i="5"/>
  <c r="H59" i="5"/>
  <c r="G54" i="5"/>
  <c r="H54" i="5"/>
  <c r="G19" i="5"/>
  <c r="G33" i="5"/>
  <c r="G34" i="5"/>
  <c r="H19" i="5"/>
  <c r="C41" i="5" l="1"/>
  <c r="C42" i="5" l="1"/>
  <c r="C43" i="5" l="1"/>
  <c r="C44" i="5" l="1"/>
  <c r="C45" i="5" l="1"/>
  <c r="C46" i="5" l="1"/>
  <c r="C47" i="5" l="1"/>
  <c r="D72" i="4"/>
  <c r="C48" i="5" l="1"/>
  <c r="H61" i="5"/>
  <c r="G58" i="4"/>
  <c r="G61" i="5" s="1"/>
  <c r="C49" i="5" l="1"/>
  <c r="G59" i="4"/>
  <c r="G62" i="5" s="1"/>
  <c r="C51" i="5" l="1"/>
  <c r="C50" i="5"/>
  <c r="C53" i="5" l="1"/>
  <c r="C54" i="5" l="1"/>
  <c r="C55" i="5" l="1"/>
  <c r="C56" i="5" l="1"/>
  <c r="C57" i="5" l="1"/>
  <c r="C58" i="5" l="1"/>
  <c r="C59" i="5" l="1"/>
  <c r="C60" i="5" l="1"/>
  <c r="C61" i="5" l="1"/>
  <c r="C62" i="5" l="1"/>
  <c r="C63" i="5" l="1"/>
  <c r="C64" i="5" l="1"/>
  <c r="G48" i="4"/>
  <c r="G51" i="5" s="1"/>
</calcChain>
</file>

<file path=xl/sharedStrings.xml><?xml version="1.0" encoding="utf-8"?>
<sst xmlns="http://schemas.openxmlformats.org/spreadsheetml/2006/main" count="369" uniqueCount="252">
  <si>
    <t>Acceptance Date</t>
  </si>
  <si>
    <t>Closing Date</t>
  </si>
  <si>
    <t>Contingency</t>
  </si>
  <si>
    <t>Due Date</t>
  </si>
  <si>
    <t>Days per Contract</t>
  </si>
  <si>
    <t>After Acceptance</t>
  </si>
  <si>
    <t>Additional Deposit</t>
  </si>
  <si>
    <t>E-3</t>
  </si>
  <si>
    <t>Inventory of Furnishings</t>
  </si>
  <si>
    <t>F-2</t>
  </si>
  <si>
    <t>F-3(a)</t>
  </si>
  <si>
    <t>F-7</t>
  </si>
  <si>
    <t>Buyer’s Conveyance Tax Change</t>
  </si>
  <si>
    <t>Prior to Closing</t>
  </si>
  <si>
    <t>F-11</t>
  </si>
  <si>
    <t>Possession</t>
  </si>
  <si>
    <t>G-1</t>
  </si>
  <si>
    <t>Preliminary Title Report Review Period</t>
  </si>
  <si>
    <t>G-2(b)</t>
  </si>
  <si>
    <t>Seller Cures Title Defects</t>
  </si>
  <si>
    <t>G-3</t>
  </si>
  <si>
    <t>Buyer’s Title and Tenancy</t>
  </si>
  <si>
    <t>H-1(a)</t>
  </si>
  <si>
    <t>Buyer’s Verification of Cash Funds</t>
  </si>
  <si>
    <t>H-4(a)</t>
  </si>
  <si>
    <t>H-4(b)</t>
  </si>
  <si>
    <t>H-4(c)</t>
  </si>
  <si>
    <t>Seller’s Delivery of Disclosure Statement</t>
  </si>
  <si>
    <t>I-2</t>
  </si>
  <si>
    <t>After Discovery</t>
  </si>
  <si>
    <t>I-4(a)</t>
  </si>
  <si>
    <t>I-4(b)</t>
  </si>
  <si>
    <t>Inaccurate Disclosure: Buyer may rescind Purchase Contract</t>
  </si>
  <si>
    <t xml:space="preserve">J-1 </t>
  </si>
  <si>
    <t>Buyer to Complete and Approve Home Inspection</t>
  </si>
  <si>
    <t>J-3</t>
  </si>
  <si>
    <t>After Closing</t>
  </si>
  <si>
    <t>J-8</t>
  </si>
  <si>
    <t>Seller’s Removal of Items</t>
  </si>
  <si>
    <t xml:space="preserve">J-9 </t>
  </si>
  <si>
    <t>Seller to Clean</t>
  </si>
  <si>
    <t>J-10</t>
  </si>
  <si>
    <t>K-1</t>
  </si>
  <si>
    <t>Staking</t>
  </si>
  <si>
    <t>K-2</t>
  </si>
  <si>
    <t>Survey</t>
  </si>
  <si>
    <t>K-3</t>
  </si>
  <si>
    <t>Buyer’s Acceptance of Boundary Encroachment</t>
  </si>
  <si>
    <t>Seller to Remove Encroachment or Obtain Encroachment Agreement</t>
  </si>
  <si>
    <t>L-2</t>
  </si>
  <si>
    <t>Selection of Termite Inspector</t>
  </si>
  <si>
    <t xml:space="preserve">L-2 </t>
  </si>
  <si>
    <t>Seller Provides Condo/Association Documents</t>
  </si>
  <si>
    <t>Buyer’s Written Acknowledgement of Documents</t>
  </si>
  <si>
    <t>After Receipt of Docs</t>
  </si>
  <si>
    <t>After Electing Termination</t>
  </si>
  <si>
    <t>Seller Provides Rental Documents</t>
  </si>
  <si>
    <t>Buyer’s Acceptance of Rental Documents</t>
  </si>
  <si>
    <t>P-1</t>
  </si>
  <si>
    <t>Seller’s completion of HARPTA certificate</t>
  </si>
  <si>
    <t>P-2</t>
  </si>
  <si>
    <t>Seller’s completion of FIRPTA certificate</t>
  </si>
  <si>
    <t>Date per Contract</t>
  </si>
  <si>
    <t>Contract Reference</t>
  </si>
  <si>
    <t>Extension of Closing Date</t>
  </si>
  <si>
    <t>H-2(a)</t>
  </si>
  <si>
    <t>Buyer to Complete Final Walk Through</t>
  </si>
  <si>
    <t>Seller Failure to Complete of Repairs/Funds Held</t>
  </si>
  <si>
    <t>Pet Treatment</t>
  </si>
  <si>
    <t>After Receipt of Rental Docs</t>
  </si>
  <si>
    <t>Completed Date</t>
  </si>
  <si>
    <t>Contract Reference Date</t>
  </si>
  <si>
    <t>Light Blue = Fill in Information</t>
  </si>
  <si>
    <t>Flags</t>
  </si>
  <si>
    <t xml:space="preserve">Property Address: </t>
  </si>
  <si>
    <t>Property Address:</t>
  </si>
  <si>
    <t>This tab is used for Reference Data</t>
  </si>
  <si>
    <t>Messages</t>
  </si>
  <si>
    <t>Name of Entry Worksheet</t>
  </si>
  <si>
    <t>Entry Worksheet</t>
  </si>
  <si>
    <t>Contract Reference Date Missing</t>
  </si>
  <si>
    <t>Acceptance Date Missing</t>
  </si>
  <si>
    <t>Extend Closing Date</t>
  </si>
  <si>
    <t>Yes</t>
  </si>
  <si>
    <t>No</t>
  </si>
  <si>
    <t>Generic Options</t>
  </si>
  <si>
    <t>Property Address Missing</t>
  </si>
  <si>
    <t>Clarification on Days per Contract</t>
  </si>
  <si>
    <t>New Year's Day</t>
  </si>
  <si>
    <t>President's Day</t>
  </si>
  <si>
    <t>Memorial Day</t>
  </si>
  <si>
    <t>Independence Day</t>
  </si>
  <si>
    <t>Labor Day</t>
  </si>
  <si>
    <t>Veteran's Day</t>
  </si>
  <si>
    <t>Thanksgiving Day</t>
  </si>
  <si>
    <t>Christmas</t>
  </si>
  <si>
    <t>Fill out Fields</t>
  </si>
  <si>
    <t xml:space="preserve"> on Entry Worksheet</t>
  </si>
  <si>
    <t xml:space="preserve"> or remove invalid entry</t>
  </si>
  <si>
    <t>Light Blue = Optional - Will be Calculated</t>
  </si>
  <si>
    <r>
      <rPr>
        <b/>
        <sz val="10"/>
        <color theme="0"/>
        <rFont val="Arial"/>
        <family val="2"/>
      </rPr>
      <t xml:space="preserve">INSTRUCTIONS:  </t>
    </r>
    <r>
      <rPr>
        <sz val="10"/>
        <color theme="0"/>
        <rFont val="Arial"/>
        <family val="2"/>
      </rPr>
      <t xml:space="preserve">Enter purchase contract info on this tab.  Optional fields will be calculated automatically. View result on </t>
    </r>
    <r>
      <rPr>
        <b/>
        <sz val="10"/>
        <color theme="0"/>
        <rFont val="Arial"/>
        <family val="2"/>
      </rPr>
      <t>Timeline Tab.</t>
    </r>
  </si>
  <si>
    <t>*</t>
  </si>
  <si>
    <t>COLOR CODES:</t>
  </si>
  <si>
    <t>Dark Grey = Already on Contract</t>
  </si>
  <si>
    <t>Light Orange = Required</t>
  </si>
  <si>
    <t>Not Applicable/Not Filled</t>
  </si>
  <si>
    <t xml:space="preserve">#Requires </t>
  </si>
  <si>
    <t>Fill out Completed Date</t>
  </si>
  <si>
    <t xml:space="preserve"> for </t>
  </si>
  <si>
    <t xml:space="preserve"> to be filled out with a valid date</t>
  </si>
  <si>
    <t>&gt;below cell is a delimiter</t>
  </si>
  <si>
    <t xml:space="preserve"> </t>
  </si>
  <si>
    <t xml:space="preserve">#Complete </t>
  </si>
  <si>
    <t>+</t>
  </si>
  <si>
    <t>Features:</t>
  </si>
  <si>
    <t>* Shows days that fall on weekends or Holidays</t>
  </si>
  <si>
    <t>* Recalculates Closing Date for days the BOC is closed</t>
  </si>
  <si>
    <t>Extended Closing Date error</t>
  </si>
  <si>
    <t>(Values in first column must be in ascending order for approximate matches)</t>
  </si>
  <si>
    <t>&lt;Cell to the left intentionally left blank</t>
  </si>
  <si>
    <t>Prior to Scheduled Closing Date</t>
  </si>
  <si>
    <t>* Recalculates dates that are based on Closing Date if the Closing Date is extended and "Prior to Closing" is selected</t>
  </si>
  <si>
    <t>After Scheduled Closing Date</t>
  </si>
  <si>
    <t>Scheduled Closing Date</t>
  </si>
  <si>
    <t>Closing Date will be moved due to BOC closure</t>
  </si>
  <si>
    <t>After Buyer's Receipt of Preliminary Title Report</t>
  </si>
  <si>
    <t>Not Entered</t>
  </si>
  <si>
    <t>o</t>
  </si>
  <si>
    <t>Date is an estimate based on last day possible</t>
  </si>
  <si>
    <t>After Receipt of Defect from the Preliminary Title Report</t>
  </si>
  <si>
    <t xml:space="preserve"> or turn off extended closing date</t>
  </si>
  <si>
    <t>* Updates itself as you enter in Completed Dates for contingencies</t>
  </si>
  <si>
    <t>* Calculates fields that are already built into the contract</t>
  </si>
  <si>
    <t>Martin Luther King Jr. Day</t>
  </si>
  <si>
    <t>Prince Kuhio Day</t>
  </si>
  <si>
    <t>Good Friday</t>
  </si>
  <si>
    <t>King Kamehameha Day</t>
  </si>
  <si>
    <t>Statehood Day</t>
  </si>
  <si>
    <t>IGNORE THIS TAB</t>
  </si>
  <si>
    <t>Sort Order</t>
  </si>
  <si>
    <t>S</t>
  </si>
  <si>
    <t>Clarification Types (See Normal Options Below)</t>
  </si>
  <si>
    <t>Normal Options (See Clarification Types Above):</t>
  </si>
  <si>
    <t>Escrow #:</t>
  </si>
  <si>
    <t>COLOR CODES</t>
  </si>
  <si>
    <t>Escrow Officer/Assoc:</t>
  </si>
  <si>
    <t>Date is a Weekend or State Holiday</t>
  </si>
  <si>
    <t>Short Disclaimer</t>
  </si>
  <si>
    <t>Long Disclaimer</t>
  </si>
  <si>
    <t>Use of this timeline is subject to the terms and conditions of the Disclaimer on which access to the software was made available.</t>
  </si>
  <si>
    <t>Original Date (only used for ext Closing)</t>
  </si>
  <si>
    <t>Actual Date</t>
  </si>
  <si>
    <t xml:space="preserve"> Timeline</t>
  </si>
  <si>
    <t xml:space="preserve">Initial Deposit - Check </t>
  </si>
  <si>
    <t>Initial Deposit - Wire</t>
  </si>
  <si>
    <t>C-2</t>
  </si>
  <si>
    <t>B-1</t>
  </si>
  <si>
    <t>Photovoltaic System and/or Security Alarm System Contracts or Leases</t>
  </si>
  <si>
    <t xml:space="preserve">Buyer's Apply for Transfer of Service </t>
  </si>
  <si>
    <t>E-4</t>
  </si>
  <si>
    <t xml:space="preserve">Inventory of Furnishings </t>
  </si>
  <si>
    <t>Buyer's Approval Of Inventory</t>
  </si>
  <si>
    <t>Buyer's Approval of Inventory</t>
  </si>
  <si>
    <t xml:space="preserve">Buyer's Approval of Inventory </t>
  </si>
  <si>
    <t>Buyer's Approval</t>
  </si>
  <si>
    <t xml:space="preserve">Buyer's Approval </t>
  </si>
  <si>
    <t xml:space="preserve">Buyer Apply for Transfer of Service </t>
  </si>
  <si>
    <t>After Approval</t>
  </si>
  <si>
    <t xml:space="preserve">After Receipt of Inventory List </t>
  </si>
  <si>
    <t>G-2(c)</t>
  </si>
  <si>
    <t xml:space="preserve">Seller's Approval </t>
  </si>
  <si>
    <t>After Receipt of Verificatiion</t>
  </si>
  <si>
    <t>Buyer's Delivery of Pre-Qualification Letter</t>
  </si>
  <si>
    <t xml:space="preserve">Buyer's Delivery Satisfaction Conditions </t>
  </si>
  <si>
    <t xml:space="preserve">Seller's Delivery of Amended Disclosure Statement </t>
  </si>
  <si>
    <t xml:space="preserve">Extension of Closing Date </t>
  </si>
  <si>
    <t xml:space="preserve">Delivery of Preliminary Title Report </t>
  </si>
  <si>
    <t>Buyer's Delivery of Conditional Loan Commitment Letter</t>
  </si>
  <si>
    <t>After Delivery of Pre-Qualification Letter</t>
  </si>
  <si>
    <t xml:space="preserve">Buyer's Delivery of Conditional Loan Commitment Letter </t>
  </si>
  <si>
    <t xml:space="preserve">Buyer's Delivery Satisfaction of Conditions </t>
  </si>
  <si>
    <t>Buyer's Evidence of Obtaining Cash Funds</t>
  </si>
  <si>
    <t xml:space="preserve">Inaccurate Amended Disclosure: Buyer May Rescind Purchase Contract </t>
  </si>
  <si>
    <t xml:space="preserve">Buyer's Written Acknowledgement of Receipt of Seller's Disclosure </t>
  </si>
  <si>
    <t>After Receipt of Disclosure Statement</t>
  </si>
  <si>
    <t xml:space="preserve">After Receipt of Amended Disclosure Statement </t>
  </si>
  <si>
    <t xml:space="preserve">Buyer's Evidence of Obtaining Cash Funds </t>
  </si>
  <si>
    <t>Inaccurate Disclosure: Buyer May Rescind Purchase Contract</t>
  </si>
  <si>
    <t xml:space="preserve">Buyer to Complete and Approve Home Inspection </t>
  </si>
  <si>
    <t>Funds Disbursed to Buyer for Repairs</t>
  </si>
  <si>
    <t>Seller's Removal of Items</t>
  </si>
  <si>
    <t xml:space="preserve">Seller to Clean </t>
  </si>
  <si>
    <t xml:space="preserve">Pet Treatment </t>
  </si>
  <si>
    <t xml:space="preserve">Staking </t>
  </si>
  <si>
    <t>Buyer Accepts Enroachment</t>
  </si>
  <si>
    <t xml:space="preserve">Seller's to Remove Encroachment or Obtain Enroachment Agreement </t>
  </si>
  <si>
    <t xml:space="preserve">Seller Orders and Delivers Termite Inspection Report </t>
  </si>
  <si>
    <t xml:space="preserve">Buyer's Written Acknowledgement of Documents </t>
  </si>
  <si>
    <t>Buyer May Rescind: Return Docs or Reimburse Seller</t>
  </si>
  <si>
    <t xml:space="preserve">Seller Provides Rental Documents </t>
  </si>
  <si>
    <t>Buyer's Acceptance of Rental Documents</t>
  </si>
  <si>
    <t>Seller's Delivery of HARPTA</t>
  </si>
  <si>
    <t>Seller's Delivery of FIRPTA</t>
  </si>
  <si>
    <t>J-4</t>
  </si>
  <si>
    <t>Funds Disbursed to Buyer for Treatment</t>
  </si>
  <si>
    <t xml:space="preserve">Funds Disbursed to Buyer for Treatment </t>
  </si>
  <si>
    <t>K-3(b)</t>
  </si>
  <si>
    <t xml:space="preserve">Seller Orders and Delivers Termite Inspection </t>
  </si>
  <si>
    <t>M-1(d)</t>
  </si>
  <si>
    <t>M-1 (d)</t>
  </si>
  <si>
    <t>M-1(e)</t>
  </si>
  <si>
    <t>M-1(f)</t>
  </si>
  <si>
    <t>N-2</t>
  </si>
  <si>
    <t xml:space="preserve">Buyer's May Rescind: Return Docs or Reimburse Seller </t>
  </si>
  <si>
    <t xml:space="preserve">Buyer's Verification of Cash Funds </t>
  </si>
  <si>
    <t>Inaccurate Amended  Disclosure: Buyer May Rescind Purchase Contract</t>
  </si>
  <si>
    <t>At Closing</t>
  </si>
  <si>
    <t>Buyer's Recind after Amended of Seller's Disclosure</t>
  </si>
  <si>
    <t>Buyer's Recind After the Receipt of Seller's Disclosure</t>
  </si>
  <si>
    <t xml:space="preserve">At the Opening </t>
  </si>
  <si>
    <t>I-3(a)</t>
  </si>
  <si>
    <t>I-3(b)</t>
  </si>
  <si>
    <t>I-3(c)</t>
  </si>
  <si>
    <t xml:space="preserve">         </t>
  </si>
  <si>
    <t>Seller's Approval on Buyers Verification of Cash Funds</t>
  </si>
  <si>
    <t xml:space="preserve">Initial Deposit </t>
  </si>
  <si>
    <t xml:space="preserve">Additional </t>
  </si>
  <si>
    <t>Buyer Name</t>
  </si>
  <si>
    <t xml:space="preserve">Seller Name </t>
  </si>
  <si>
    <t>Note</t>
  </si>
  <si>
    <t xml:space="preserve">All Funds due to Escrow no later than </t>
  </si>
  <si>
    <t>Seller to provide previous survey</t>
  </si>
  <si>
    <t>Seller to Provide Previous Survey</t>
  </si>
  <si>
    <t>Seller's Disclosure Review Period Ends</t>
  </si>
  <si>
    <t>Buyer’s Condo / Association Doc Review Period Ends</t>
  </si>
  <si>
    <t>Q-1</t>
  </si>
  <si>
    <t>Q-2</t>
  </si>
  <si>
    <t>Q-3</t>
  </si>
  <si>
    <t>Q-4</t>
  </si>
  <si>
    <t>Q-5</t>
  </si>
  <si>
    <t>Promptly</t>
  </si>
  <si>
    <t xml:space="preserve">Seller to Provide Previous Survey </t>
  </si>
  <si>
    <t>Discover's Day</t>
  </si>
  <si>
    <t>TG Holidays</t>
  </si>
  <si>
    <t>BOC Holidays</t>
  </si>
  <si>
    <t>Light Green = Dropdown Required</t>
  </si>
  <si>
    <t xml:space="preserve">This tool is provided for your convenience and is based on the standard form of HAR® Purchase Contract released on 11/2022  and available data at the time of development.  It is a template designed only to assist the user, and this software is provided “as is” and any expressed or implied warranties, including, but not limited to, the implied warranties of merchantability or fitness for any particular purpose are disclaimed.  In no event shall the developers or distributors be liable for any direct, indirect, incidental, special, exemplary, or consequential damages however caused or on any theory of liability arising in any way out of the use of this software. Further, we are not responsible for any errors or omissions by the user of this software, and since dates may change or the terms of a particular contract may vary from the standard form, the user is responsible to double check to ensure that the results are accurate. </t>
  </si>
  <si>
    <t>After Acceptance of J-1</t>
  </si>
  <si>
    <t xml:space="preserve">After Receipt </t>
  </si>
  <si>
    <t>I-1(b)</t>
  </si>
  <si>
    <t xml:space="preserve">After Acceptance </t>
  </si>
  <si>
    <t>Version 2024-03-15.01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</si>
</sst>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26">
    <font>
      <sz val="11"/>
      <color theme="1"/>
      <name val="Calibri"/>
      <family val="2"/>
      <scheme val="minor"/>
    </font>
    <font>
      <b/>
      <sz val="11"/>
      <color theme="1"/>
      <name val="Calibri"/>
      <family val="2"/>
      <scheme val="minor"/>
    </font>
    <font>
      <b/>
      <sz val="18"/>
      <color theme="3"/>
      <name val="Cambria"/>
      <family val="2"/>
      <scheme val="major"/>
    </font>
    <font>
      <b/>
      <sz val="30"/>
      <color theme="0"/>
      <name val="Mercury Display"/>
      <family val="3"/>
    </font>
    <font>
      <b/>
      <sz val="14"/>
      <color theme="3"/>
      <name val="Arial Narrow"/>
      <family val="2"/>
    </font>
    <font>
      <sz val="12"/>
      <color theme="1"/>
      <name val="Arial Narrow"/>
      <family val="2"/>
    </font>
    <font>
      <b/>
      <sz val="12"/>
      <color theme="1"/>
      <name val="Arial Narrow"/>
      <family val="2"/>
    </font>
    <font>
      <sz val="12"/>
      <color theme="0"/>
      <name val="Arial Narrow"/>
      <family val="2"/>
    </font>
    <font>
      <sz val="14"/>
      <color theme="1"/>
      <name val="Arial Narrow"/>
      <family val="2"/>
    </font>
    <font>
      <sz val="30"/>
      <color theme="0"/>
      <name val="Mercury Display"/>
      <family val="3"/>
    </font>
    <font>
      <sz val="12"/>
      <name val="Arial Narrow"/>
      <family val="2"/>
    </font>
    <font>
      <sz val="10"/>
      <color theme="0"/>
      <name val="Arial Narrow"/>
      <family val="2"/>
    </font>
    <font>
      <b/>
      <u/>
      <sz val="11"/>
      <color theme="1"/>
      <name val="Calibri"/>
      <family val="2"/>
      <scheme val="minor"/>
    </font>
    <font>
      <sz val="10"/>
      <color theme="0"/>
      <name val="Arial"/>
      <family val="2"/>
    </font>
    <font>
      <b/>
      <sz val="10"/>
      <color theme="0"/>
      <name val="Arial"/>
      <family val="2"/>
    </font>
    <font>
      <i/>
      <sz val="11"/>
      <color theme="1"/>
      <name val="Calibri"/>
      <family val="2"/>
      <scheme val="minor"/>
    </font>
    <font>
      <sz val="11"/>
      <color theme="0"/>
      <name val="Calibri"/>
      <family val="2"/>
      <scheme val="minor"/>
    </font>
    <font>
      <sz val="10.5"/>
      <color theme="1"/>
      <name val="Arial Narrow"/>
      <family val="2"/>
    </font>
    <font>
      <sz val="11"/>
      <color theme="1"/>
      <name val="Arial Narrow"/>
      <family val="2"/>
    </font>
    <font>
      <b/>
      <sz val="30"/>
      <color theme="0"/>
      <name val="Arial"/>
      <family val="2"/>
    </font>
    <font>
      <b/>
      <sz val="28"/>
      <color theme="0"/>
      <name val="Arial"/>
      <family val="2"/>
    </font>
    <font>
      <sz val="28"/>
      <color theme="0"/>
      <name val="Arial"/>
      <family val="2"/>
    </font>
    <font>
      <b/>
      <sz val="11"/>
      <color theme="1"/>
      <name val="Arial Narrow"/>
      <family val="2"/>
    </font>
    <font>
      <sz val="11"/>
      <color rgb="FF006100"/>
      <name val="Calibri"/>
      <family val="2"/>
      <scheme val="minor"/>
    </font>
    <font>
      <b/>
      <sz val="14"/>
      <color rgb="FF004F6F"/>
      <name val="Arial Narrow"/>
      <family val="2"/>
    </font>
    <font>
      <sz val="12"/>
      <color rgb="FF004F6F"/>
      <name val="Arial Narrow"/>
      <family val="2"/>
    </font>
  </fonts>
  <fills count="15">
    <fill>
      <patternFill patternType="none"/>
    </fill>
    <fill>
      <patternFill patternType="gray125"/>
    </fill>
    <fill>
      <patternFill patternType="lightUp"/>
    </fill>
    <fill>
      <patternFill patternType="solid">
        <fgColor theme="8" tint="0.79998168889431442"/>
        <bgColor indexed="64"/>
      </patternFill>
    </fill>
    <fill>
      <patternFill patternType="solid">
        <fgColor rgb="FF005DAA"/>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lightUp">
        <bgColor theme="0" tint="-0.499984740745262"/>
      </patternFill>
    </fill>
    <fill>
      <patternFill patternType="solid">
        <fgColor theme="9" tint="0.59999389629810485"/>
        <bgColor indexed="64"/>
      </patternFill>
    </fill>
    <fill>
      <patternFill patternType="solid">
        <fgColor rgb="FFC6EFCE"/>
      </patternFill>
    </fill>
    <fill>
      <patternFill patternType="solid">
        <fgColor rgb="FF004F6F"/>
        <bgColor indexed="64"/>
      </patternFill>
    </fill>
    <fill>
      <patternFill patternType="solid">
        <fgColor rgb="FFDAE9EB"/>
        <bgColor indexed="64"/>
      </patternFill>
    </fill>
    <fill>
      <patternFill patternType="solid">
        <fgColor rgb="FFD6DAC8"/>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thick">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indexed="64"/>
      </left>
      <right style="thin">
        <color theme="0" tint="-0.499984740745262"/>
      </right>
      <top style="medium">
        <color indexed="64"/>
      </top>
      <bottom style="medium">
        <color theme="0" tint="-0.499984740745262"/>
      </bottom>
      <diagonal/>
    </border>
    <border>
      <left style="thin">
        <color theme="0" tint="-0.499984740745262"/>
      </left>
      <right style="thin">
        <color theme="0" tint="-0.499984740745262"/>
      </right>
      <top style="medium">
        <color indexed="64"/>
      </top>
      <bottom style="medium">
        <color theme="0" tint="-0.499984740745262"/>
      </bottom>
      <diagonal/>
    </border>
    <border>
      <left style="thin">
        <color theme="0" tint="-0.499984740745262"/>
      </left>
      <right/>
      <top style="medium">
        <color indexed="64"/>
      </top>
      <bottom style="medium">
        <color theme="0" tint="-0.499984740745262"/>
      </bottom>
      <diagonal/>
    </border>
    <border>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medium">
        <color indexed="64"/>
      </left>
      <right style="thin">
        <color theme="0" tint="-0.499984740745262"/>
      </right>
      <top/>
      <bottom style="thin">
        <color theme="0" tint="-0.499984740745262"/>
      </bottom>
      <diagonal/>
    </border>
    <border>
      <left/>
      <right style="medium">
        <color indexed="64"/>
      </right>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medium">
        <color theme="0" tint="-0.499984740745262"/>
      </left>
      <right/>
      <top/>
      <bottom/>
      <diagonal/>
    </border>
    <border>
      <left/>
      <right style="thin">
        <color theme="0" tint="-0.499984740745262"/>
      </right>
      <top style="medium">
        <color indexed="64"/>
      </top>
      <bottom style="medium">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ck">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bottom/>
      <diagonal/>
    </border>
    <border>
      <left style="medium">
        <color theme="0" tint="-0.499984740745262"/>
      </left>
      <right style="thin">
        <color theme="0" tint="-0.499984740745262"/>
      </right>
      <top style="medium">
        <color theme="0" tint="-0.499984740745262"/>
      </top>
      <bottom style="thick">
        <color theme="0" tint="-0.499984740745262"/>
      </bottom>
      <diagonal/>
    </border>
    <border>
      <left style="thin">
        <color theme="0" tint="-0.499984740745262"/>
      </left>
      <right style="medium">
        <color theme="0" tint="-0.499984740745262"/>
      </right>
      <top style="medium">
        <color theme="0" tint="-0.499984740745262"/>
      </top>
      <bottom style="thick">
        <color theme="0" tint="-0.499984740745262"/>
      </bottom>
      <diagonal/>
    </border>
    <border>
      <left/>
      <right/>
      <top/>
      <bottom style="thin">
        <color indexed="64"/>
      </bottom>
      <diagonal/>
    </border>
    <border>
      <left/>
      <right style="thin">
        <color indexed="64"/>
      </right>
      <top style="thin">
        <color indexed="64"/>
      </top>
      <bottom style="thin">
        <color indexed="64"/>
      </bottom>
      <diagonal/>
    </border>
    <border>
      <left style="thin">
        <color rgb="FF004F6F"/>
      </left>
      <right style="thin">
        <color rgb="FF004F6F"/>
      </right>
      <top style="thin">
        <color rgb="FF004F6F"/>
      </top>
      <bottom style="thin">
        <color indexed="64"/>
      </bottom>
      <diagonal/>
    </border>
    <border>
      <left style="thin">
        <color rgb="FF004F6F"/>
      </left>
      <right/>
      <top/>
      <bottom style="thin">
        <color indexed="64"/>
      </bottom>
      <diagonal/>
    </border>
    <border>
      <left style="medium">
        <color rgb="FF004F6F"/>
      </left>
      <right style="medium">
        <color rgb="FF004F6F"/>
      </right>
      <top style="medium">
        <color theme="0" tint="-0.499984740745262"/>
      </top>
      <bottom style="medium">
        <color rgb="FF004F6F"/>
      </bottom>
      <diagonal/>
    </border>
    <border>
      <left/>
      <right style="medium">
        <color rgb="FF004F6F"/>
      </right>
      <top style="medium">
        <color rgb="FF004F6F"/>
      </top>
      <bottom style="medium">
        <color theme="0" tint="-0.499984740745262"/>
      </bottom>
      <diagonal/>
    </border>
    <border>
      <left style="thin">
        <color rgb="FF004F6F"/>
      </left>
      <right style="medium">
        <color rgb="FF004F6F"/>
      </right>
      <top style="medium">
        <color rgb="FF004F6F"/>
      </top>
      <bottom style="medium">
        <color theme="0" tint="-0.499984740745262"/>
      </bottom>
      <diagonal/>
    </border>
    <border>
      <left style="thin">
        <color rgb="FF004F6F"/>
      </left>
      <right style="medium">
        <color rgb="FF004F6F"/>
      </right>
      <top/>
      <bottom style="thin">
        <color rgb="FF004F6F"/>
      </bottom>
      <diagonal/>
    </border>
    <border>
      <left style="thin">
        <color rgb="FF004F6F"/>
      </left>
      <right style="thin">
        <color rgb="FF004F6F"/>
      </right>
      <top/>
      <bottom/>
      <diagonal/>
    </border>
    <border>
      <left style="medium">
        <color rgb="FF004F6F"/>
      </left>
      <right/>
      <top style="medium">
        <color rgb="FF004F6F"/>
      </top>
      <bottom/>
      <diagonal/>
    </border>
    <border>
      <left/>
      <right/>
      <top style="medium">
        <color rgb="FF004F6F"/>
      </top>
      <bottom/>
      <diagonal/>
    </border>
    <border>
      <left style="thin">
        <color rgb="FF004F6F"/>
      </left>
      <right/>
      <top style="medium">
        <color rgb="FF004F6F"/>
      </top>
      <bottom/>
      <diagonal/>
    </border>
    <border>
      <left/>
      <right style="medium">
        <color rgb="FF004F6F"/>
      </right>
      <top style="medium">
        <color rgb="FF004F6F"/>
      </top>
      <bottom/>
      <diagonal/>
    </border>
    <border>
      <left style="medium">
        <color rgb="FF004F6F"/>
      </left>
      <right/>
      <top/>
      <bottom/>
      <diagonal/>
    </border>
    <border>
      <left/>
      <right style="medium">
        <color rgb="FF004F6F"/>
      </right>
      <top/>
      <bottom/>
      <diagonal/>
    </border>
    <border>
      <left style="medium">
        <color rgb="FF004F6F"/>
      </left>
      <right/>
      <top/>
      <bottom style="medium">
        <color rgb="FF004F6F"/>
      </bottom>
      <diagonal/>
    </border>
    <border>
      <left/>
      <right style="medium">
        <color rgb="FF004F6F"/>
      </right>
      <top/>
      <bottom style="medium">
        <color rgb="FF004F6F"/>
      </bottom>
      <diagonal/>
    </border>
    <border>
      <left/>
      <right/>
      <top/>
      <bottom style="medium">
        <color rgb="FF004F6F"/>
      </bottom>
      <diagonal/>
    </border>
    <border>
      <left style="medium">
        <color rgb="FF004F6F"/>
      </left>
      <right style="thin">
        <color theme="0" tint="-0.499984740745262"/>
      </right>
      <top style="medium">
        <color rgb="FF004F6F"/>
      </top>
      <bottom style="thin">
        <color theme="0" tint="-0.499984740745262"/>
      </bottom>
      <diagonal/>
    </border>
    <border>
      <left style="thin">
        <color theme="0" tint="-0.499984740745262"/>
      </left>
      <right style="thin">
        <color theme="0" tint="-0.499984740745262"/>
      </right>
      <top style="medium">
        <color rgb="FF004F6F"/>
      </top>
      <bottom style="thin">
        <color theme="0" tint="-0.499984740745262"/>
      </bottom>
      <diagonal/>
    </border>
    <border>
      <left style="thin">
        <color theme="0" tint="-0.499984740745262"/>
      </left>
      <right/>
      <top style="medium">
        <color rgb="FF004F6F"/>
      </top>
      <bottom style="medium">
        <color theme="0" tint="-0.499984740745262"/>
      </bottom>
      <diagonal/>
    </border>
    <border>
      <left style="thin">
        <color theme="0" tint="-0.499984740745262"/>
      </left>
      <right style="thin">
        <color theme="0" tint="-0.499984740745262"/>
      </right>
      <top style="medium">
        <color rgb="FF004F6F"/>
      </top>
      <bottom style="medium">
        <color theme="0" tint="-0.499984740745262"/>
      </bottom>
      <diagonal/>
    </border>
    <border>
      <left/>
      <right/>
      <top style="medium">
        <color rgb="FF004F6F"/>
      </top>
      <bottom style="medium">
        <color theme="0" tint="-0.499984740745262"/>
      </bottom>
      <diagonal/>
    </border>
    <border>
      <left style="medium">
        <color rgb="FF004F6F"/>
      </left>
      <right style="thin">
        <color theme="0" tint="-0.499984740745262"/>
      </right>
      <top style="thin">
        <color theme="0" tint="-0.499984740745262"/>
      </top>
      <bottom style="thin">
        <color theme="0" tint="-0.499984740745262"/>
      </bottom>
      <diagonal/>
    </border>
    <border>
      <left/>
      <right style="medium">
        <color rgb="FF004F6F"/>
      </right>
      <top/>
      <bottom style="thin">
        <color theme="0" tint="-0.499984740745262"/>
      </bottom>
      <diagonal/>
    </border>
    <border>
      <left/>
      <right style="medium">
        <color rgb="FF004F6F"/>
      </right>
      <top style="thin">
        <color theme="0" tint="-0.499984740745262"/>
      </top>
      <bottom style="thin">
        <color theme="0" tint="-0.499984740745262"/>
      </bottom>
      <diagonal/>
    </border>
    <border>
      <left style="medium">
        <color rgb="FF004F6F"/>
      </left>
      <right/>
      <top style="medium">
        <color rgb="FF005DAA"/>
      </top>
      <bottom/>
      <diagonal/>
    </border>
    <border>
      <left style="medium">
        <color rgb="FF004F6F"/>
      </left>
      <right/>
      <top style="medium">
        <color rgb="FF004F6F"/>
      </top>
      <bottom style="medium">
        <color theme="0" tint="-0.499984740745262"/>
      </bottom>
      <diagonal/>
    </border>
    <border>
      <left style="medium">
        <color rgb="FF004F6F"/>
      </left>
      <right/>
      <top style="medium">
        <color theme="0" tint="-0.499984740745262"/>
      </top>
      <bottom style="thin">
        <color theme="0" tint="-0.499984740745262"/>
      </bottom>
      <diagonal/>
    </border>
    <border>
      <left/>
      <right style="medium">
        <color rgb="FF004F6F"/>
      </right>
      <top style="medium">
        <color theme="0" tint="-0.499984740745262"/>
      </top>
      <bottom style="thin">
        <color theme="0" tint="-0.499984740745262"/>
      </bottom>
      <diagonal/>
    </border>
    <border>
      <left style="medium">
        <color rgb="FF004F6F"/>
      </left>
      <right/>
      <top style="thin">
        <color theme="0" tint="-0.499984740745262"/>
      </top>
      <bottom style="thin">
        <color theme="0" tint="-0.499984740745262"/>
      </bottom>
      <diagonal/>
    </border>
    <border>
      <left style="medium">
        <color rgb="FF004F6F"/>
      </left>
      <right/>
      <top style="thin">
        <color theme="0" tint="-0.499984740745262"/>
      </top>
      <bottom/>
      <diagonal/>
    </border>
    <border>
      <left/>
      <right style="medium">
        <color rgb="FF004F6F"/>
      </right>
      <top style="thin">
        <color theme="0" tint="-0.499984740745262"/>
      </top>
      <bottom/>
      <diagonal/>
    </border>
    <border>
      <left style="medium">
        <color rgb="FF004F6F"/>
      </left>
      <right/>
      <top style="thin">
        <color indexed="64"/>
      </top>
      <bottom style="medium">
        <color rgb="FF004F6F"/>
      </bottom>
      <diagonal/>
    </border>
    <border>
      <left/>
      <right style="medium">
        <color rgb="FF004F6F"/>
      </right>
      <top style="thin">
        <color indexed="64"/>
      </top>
      <bottom style="medium">
        <color rgb="FF004F6F"/>
      </bottom>
      <diagonal/>
    </border>
  </borders>
  <cellStyleXfs count="3">
    <xf numFmtId="0" fontId="0" fillId="0" borderId="0"/>
    <xf numFmtId="0" fontId="2" fillId="0" borderId="0" applyNumberFormat="0" applyFill="0" applyBorder="0" applyAlignment="0" applyProtection="0"/>
    <xf numFmtId="0" fontId="23" fillId="11" borderId="0" applyNumberFormat="0" applyBorder="0" applyAlignment="0" applyProtection="0"/>
  </cellStyleXfs>
  <cellXfs count="253">
    <xf numFmtId="0" fontId="0" fillId="0" borderId="0" xfId="0"/>
    <xf numFmtId="0" fontId="1"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5" fillId="0" borderId="0" xfId="0" applyFont="1"/>
    <xf numFmtId="0" fontId="5" fillId="0" borderId="0" xfId="0" applyFont="1" applyAlignment="1">
      <alignment horizontal="left"/>
    </xf>
    <xf numFmtId="0" fontId="8" fillId="0" borderId="0" xfId="0" applyFont="1"/>
    <xf numFmtId="0" fontId="0" fillId="4" borderId="1"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1" fillId="4" borderId="5" xfId="0" applyFont="1" applyFill="1" applyBorder="1" applyAlignment="1">
      <alignment horizontal="center"/>
    </xf>
    <xf numFmtId="0" fontId="0" fillId="4" borderId="5" xfId="0" applyFill="1" applyBorder="1" applyAlignment="1">
      <alignment horizontal="left"/>
    </xf>
    <xf numFmtId="0" fontId="9" fillId="4" borderId="4" xfId="0" applyFont="1" applyFill="1" applyBorder="1" applyAlignment="1">
      <alignment vertical="center"/>
    </xf>
    <xf numFmtId="0" fontId="5" fillId="5" borderId="0" xfId="0" applyFont="1" applyFill="1" applyAlignment="1">
      <alignment horizontal="center" vertical="center"/>
    </xf>
    <xf numFmtId="0" fontId="5" fillId="7" borderId="14" xfId="0" applyFont="1" applyFill="1" applyBorder="1" applyAlignment="1">
      <alignment vertical="center" wrapText="1"/>
    </xf>
    <xf numFmtId="0" fontId="5" fillId="7" borderId="10" xfId="0" applyFont="1" applyFill="1" applyBorder="1" applyAlignment="1">
      <alignment vertical="center" wrapText="1"/>
    </xf>
    <xf numFmtId="0" fontId="5" fillId="4" borderId="0" xfId="0" applyFont="1" applyFill="1" applyAlignment="1">
      <alignment vertical="center"/>
    </xf>
    <xf numFmtId="0" fontId="0" fillId="4" borderId="5" xfId="0" applyFill="1" applyBorder="1" applyAlignment="1">
      <alignment vertical="center"/>
    </xf>
    <xf numFmtId="0" fontId="0" fillId="0" borderId="0" xfId="0" applyAlignment="1">
      <alignment vertical="center"/>
    </xf>
    <xf numFmtId="0" fontId="12" fillId="0" borderId="0" xfId="0" applyFont="1"/>
    <xf numFmtId="14" fontId="0" fillId="0" borderId="0" xfId="0" applyNumberFormat="1"/>
    <xf numFmtId="0" fontId="15" fillId="0" borderId="0" xfId="0" applyFont="1"/>
    <xf numFmtId="1" fontId="5" fillId="10" borderId="9" xfId="0" applyNumberFormat="1" applyFont="1" applyFill="1" applyBorder="1" applyAlignment="1" applyProtection="1">
      <alignment horizontal="center" vertical="center"/>
      <protection locked="0"/>
    </xf>
    <xf numFmtId="14" fontId="5" fillId="3" borderId="9" xfId="0" applyNumberFormat="1" applyFont="1" applyFill="1" applyBorder="1" applyAlignment="1" applyProtection="1">
      <alignment horizontal="center" vertical="center"/>
      <protection locked="0"/>
    </xf>
    <xf numFmtId="0" fontId="5" fillId="0" borderId="9" xfId="0" applyFont="1" applyBorder="1" applyAlignment="1" applyProtection="1">
      <alignment vertical="center" wrapText="1"/>
      <protection locked="0"/>
    </xf>
    <xf numFmtId="0" fontId="0" fillId="0" borderId="0" xfId="0" applyProtection="1">
      <protection hidden="1"/>
    </xf>
    <xf numFmtId="0" fontId="0" fillId="4" borderId="2" xfId="0" applyFill="1" applyBorder="1" applyProtection="1">
      <protection hidden="1"/>
    </xf>
    <xf numFmtId="0" fontId="0" fillId="4" borderId="0" xfId="0" applyFill="1" applyProtection="1">
      <protection hidden="1"/>
    </xf>
    <xf numFmtId="0" fontId="9" fillId="4" borderId="0" xfId="0" applyFont="1" applyFill="1" applyAlignment="1" applyProtection="1">
      <alignment horizontal="center" vertical="center" wrapText="1"/>
      <protection hidden="1"/>
    </xf>
    <xf numFmtId="14" fontId="5" fillId="8" borderId="15" xfId="0" applyNumberFormat="1" applyFont="1" applyFill="1" applyBorder="1" applyAlignment="1" applyProtection="1">
      <alignment horizontal="left" vertical="center"/>
      <protection hidden="1"/>
    </xf>
    <xf numFmtId="14" fontId="5" fillId="8" borderId="19" xfId="0" applyNumberFormat="1" applyFont="1" applyFill="1" applyBorder="1" applyAlignment="1" applyProtection="1">
      <alignment horizontal="left" vertical="center"/>
      <protection hidden="1"/>
    </xf>
    <xf numFmtId="0" fontId="9" fillId="4" borderId="0" xfId="0" applyFont="1" applyFill="1" applyAlignment="1" applyProtection="1">
      <alignment vertical="center"/>
      <protection hidden="1"/>
    </xf>
    <xf numFmtId="0" fontId="5" fillId="8" borderId="16" xfId="0" applyFont="1" applyFill="1" applyBorder="1" applyAlignment="1" applyProtection="1">
      <alignment horizontal="center" vertical="center"/>
      <protection hidden="1"/>
    </xf>
    <xf numFmtId="0" fontId="6" fillId="5" borderId="29" xfId="0" applyFont="1" applyFill="1" applyBorder="1" applyAlignment="1" applyProtection="1">
      <alignment vertical="center" wrapText="1"/>
      <protection hidden="1"/>
    </xf>
    <xf numFmtId="14" fontId="5" fillId="8" borderId="29" xfId="0" applyNumberFormat="1" applyFont="1" applyFill="1" applyBorder="1" applyAlignment="1" applyProtection="1">
      <alignment horizontal="center" vertical="center" shrinkToFit="1"/>
      <protection hidden="1"/>
    </xf>
    <xf numFmtId="0" fontId="5" fillId="4" borderId="0" xfId="0" applyFont="1" applyFill="1" applyAlignment="1" applyProtection="1">
      <alignment vertical="center"/>
      <protection hidden="1"/>
    </xf>
    <xf numFmtId="0" fontId="4" fillId="5" borderId="20" xfId="1" applyFont="1" applyFill="1" applyBorder="1" applyAlignment="1" applyProtection="1">
      <alignment horizontal="center" vertical="center" wrapText="1"/>
      <protection hidden="1"/>
    </xf>
    <xf numFmtId="0" fontId="4" fillId="5" borderId="31" xfId="1" applyFont="1" applyFill="1" applyBorder="1" applyAlignment="1" applyProtection="1">
      <alignment horizontal="center" vertical="center" wrapText="1"/>
      <protection hidden="1"/>
    </xf>
    <xf numFmtId="0" fontId="4" fillId="5" borderId="21" xfId="1" applyFont="1" applyFill="1" applyBorder="1" applyAlignment="1" applyProtection="1">
      <alignment horizontal="center" vertical="center" wrapText="1"/>
      <protection hidden="1"/>
    </xf>
    <xf numFmtId="0" fontId="4" fillId="7" borderId="22" xfId="1" applyFont="1" applyFill="1" applyBorder="1" applyAlignment="1" applyProtection="1">
      <alignment horizontal="center" vertical="center" wrapText="1"/>
      <protection hidden="1"/>
    </xf>
    <xf numFmtId="0" fontId="4" fillId="5" borderId="22" xfId="1" applyFont="1" applyFill="1" applyBorder="1" applyAlignment="1" applyProtection="1">
      <alignment horizontal="center" vertical="center" wrapText="1"/>
      <protection hidden="1"/>
    </xf>
    <xf numFmtId="0" fontId="4" fillId="7" borderId="23" xfId="1" applyFont="1" applyFill="1" applyBorder="1" applyAlignment="1" applyProtection="1">
      <alignment horizontal="center" vertical="center" wrapText="1"/>
      <protection hidden="1"/>
    </xf>
    <xf numFmtId="0" fontId="4" fillId="5" borderId="24" xfId="1"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11" xfId="0" applyFont="1" applyBorder="1" applyAlignment="1" applyProtection="1">
      <alignment vertical="center" wrapText="1"/>
      <protection hidden="1"/>
    </xf>
    <xf numFmtId="0" fontId="5" fillId="7" borderId="14" xfId="0" applyFont="1" applyFill="1" applyBorder="1" applyAlignment="1" applyProtection="1">
      <alignment vertical="center" wrapText="1"/>
      <protection hidden="1"/>
    </xf>
    <xf numFmtId="14" fontId="5" fillId="8" borderId="11" xfId="0" applyNumberFormat="1" applyFont="1" applyFill="1" applyBorder="1" applyAlignment="1" applyProtection="1">
      <alignment horizontal="center" vertical="center"/>
      <protection hidden="1"/>
    </xf>
    <xf numFmtId="14" fontId="5" fillId="0" borderId="10" xfId="0" applyNumberFormat="1" applyFont="1" applyBorder="1" applyAlignment="1" applyProtection="1">
      <alignment horizontal="left" vertical="center"/>
      <protection hidden="1"/>
    </xf>
    <xf numFmtId="0" fontId="5" fillId="7" borderId="17" xfId="0" applyFont="1" applyFill="1" applyBorder="1" applyAlignment="1" applyProtection="1">
      <alignment horizontal="center" vertical="center"/>
      <protection hidden="1"/>
    </xf>
    <xf numFmtId="14" fontId="5" fillId="3" borderId="26" xfId="0" applyNumberFormat="1" applyFont="1" applyFill="1" applyBorder="1" applyAlignment="1" applyProtection="1">
      <alignment horizontal="center" vertical="center"/>
      <protection hidden="1"/>
    </xf>
    <xf numFmtId="0" fontId="5" fillId="0" borderId="9" xfId="0" applyFont="1" applyBorder="1" applyAlignment="1" applyProtection="1">
      <alignment vertical="center" wrapText="1"/>
      <protection hidden="1"/>
    </xf>
    <xf numFmtId="0" fontId="5" fillId="7" borderId="10" xfId="0" applyFont="1" applyFill="1" applyBorder="1" applyAlignment="1" applyProtection="1">
      <alignment vertical="center" wrapText="1"/>
      <protection hidden="1"/>
    </xf>
    <xf numFmtId="14" fontId="5" fillId="7" borderId="17" xfId="0" applyNumberFormat="1"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9" borderId="17" xfId="0" applyFont="1" applyFill="1" applyBorder="1" applyAlignment="1" applyProtection="1">
      <alignment horizontal="center" vertical="center"/>
      <protection hidden="1"/>
    </xf>
    <xf numFmtId="0" fontId="5" fillId="7" borderId="18" xfId="0" applyFont="1" applyFill="1" applyBorder="1" applyAlignment="1" applyProtection="1">
      <alignment horizontal="center" vertical="center"/>
      <protection hidden="1"/>
    </xf>
    <xf numFmtId="0" fontId="5" fillId="5" borderId="4" xfId="0" applyFont="1" applyFill="1" applyBorder="1" applyAlignment="1" applyProtection="1">
      <alignment horizontal="center" vertical="center"/>
      <protection hidden="1"/>
    </xf>
    <xf numFmtId="0" fontId="5" fillId="5" borderId="0" xfId="0" applyFont="1" applyFill="1" applyAlignment="1" applyProtection="1">
      <alignment horizontal="center" vertical="center"/>
      <protection hidden="1"/>
    </xf>
    <xf numFmtId="0" fontId="5" fillId="5" borderId="0" xfId="0" applyFont="1" applyFill="1" applyAlignment="1" applyProtection="1">
      <alignment vertical="center"/>
      <protection hidden="1"/>
    </xf>
    <xf numFmtId="0" fontId="5" fillId="5" borderId="5" xfId="0" applyFont="1" applyFill="1" applyBorder="1" applyAlignment="1" applyProtection="1">
      <alignment vertical="center"/>
      <protection hidden="1"/>
    </xf>
    <xf numFmtId="0" fontId="5" fillId="5" borderId="0" xfId="0" applyFont="1" applyFill="1" applyAlignment="1" applyProtection="1">
      <alignment horizontal="left"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7" xfId="0" applyFont="1" applyFill="1" applyBorder="1" applyAlignment="1" applyProtection="1">
      <alignment horizontal="left" vertical="center"/>
      <protection hidden="1"/>
    </xf>
    <xf numFmtId="0" fontId="5" fillId="5" borderId="7" xfId="0" applyFont="1" applyFill="1" applyBorder="1" applyAlignment="1" applyProtection="1">
      <alignment vertical="center"/>
      <protection hidden="1"/>
    </xf>
    <xf numFmtId="0" fontId="5" fillId="5" borderId="8" xfId="0" applyFont="1" applyFill="1" applyBorder="1" applyAlignment="1" applyProtection="1">
      <alignment vertical="center"/>
      <protection hidden="1"/>
    </xf>
    <xf numFmtId="14" fontId="5" fillId="2" borderId="9" xfId="0" applyNumberFormat="1" applyFont="1" applyFill="1" applyBorder="1" applyAlignment="1">
      <alignment horizontal="center" vertical="center"/>
    </xf>
    <xf numFmtId="0" fontId="1" fillId="0" borderId="0" xfId="0" applyFont="1"/>
    <xf numFmtId="0" fontId="5" fillId="8" borderId="11" xfId="0" applyFont="1" applyFill="1" applyBorder="1" applyAlignment="1">
      <alignment horizontal="center" vertical="center"/>
    </xf>
    <xf numFmtId="49" fontId="5" fillId="0" borderId="9" xfId="0" applyNumberFormat="1" applyFont="1" applyBorder="1" applyAlignment="1">
      <alignment vertical="center" wrapText="1"/>
    </xf>
    <xf numFmtId="0" fontId="5" fillId="7" borderId="17" xfId="0" applyFont="1" applyFill="1" applyBorder="1" applyAlignment="1">
      <alignment horizontal="center" vertical="center"/>
    </xf>
    <xf numFmtId="0" fontId="5" fillId="9" borderId="17" xfId="0" applyFont="1" applyFill="1" applyBorder="1" applyAlignment="1">
      <alignment horizontal="center" vertical="center"/>
    </xf>
    <xf numFmtId="49" fontId="5" fillId="0" borderId="9" xfId="0" applyNumberFormat="1" applyFont="1" applyBorder="1" applyAlignment="1">
      <alignment horizontal="center" vertical="center"/>
    </xf>
    <xf numFmtId="14" fontId="5" fillId="0" borderId="10" xfId="0" applyNumberFormat="1" applyFont="1" applyBorder="1" applyAlignment="1">
      <alignment horizontal="left" vertical="center"/>
    </xf>
    <xf numFmtId="0" fontId="5" fillId="4" borderId="0" xfId="0" applyFont="1" applyFill="1"/>
    <xf numFmtId="14" fontId="10" fillId="4" borderId="0" xfId="0" applyNumberFormat="1" applyFont="1" applyFill="1" applyAlignment="1">
      <alignment wrapText="1"/>
    </xf>
    <xf numFmtId="14" fontId="5" fillId="4" borderId="0" xfId="0" applyNumberFormat="1" applyFont="1" applyFill="1" applyAlignment="1">
      <alignment wrapText="1"/>
    </xf>
    <xf numFmtId="0" fontId="5" fillId="7" borderId="11" xfId="0" applyFont="1" applyFill="1" applyBorder="1" applyAlignment="1">
      <alignment vertical="center" wrapText="1"/>
    </xf>
    <xf numFmtId="0" fontId="5" fillId="7" borderId="11" xfId="0" applyFont="1" applyFill="1" applyBorder="1" applyAlignment="1">
      <alignment vertical="center"/>
    </xf>
    <xf numFmtId="0" fontId="5" fillId="7" borderId="9" xfId="0" applyFont="1" applyFill="1" applyBorder="1" applyAlignment="1">
      <alignment vertical="center" wrapText="1"/>
    </xf>
    <xf numFmtId="0" fontId="5" fillId="7" borderId="9" xfId="0" applyFont="1" applyFill="1" applyBorder="1" applyAlignment="1">
      <alignment vertical="center"/>
    </xf>
    <xf numFmtId="0" fontId="17" fillId="5" borderId="0" xfId="0" applyFont="1" applyFill="1" applyAlignment="1">
      <alignment horizontal="left" vertical="center"/>
    </xf>
    <xf numFmtId="0" fontId="17" fillId="5" borderId="0" xfId="0" applyFont="1" applyFill="1" applyAlignment="1">
      <alignment vertical="center"/>
    </xf>
    <xf numFmtId="49" fontId="18" fillId="5" borderId="0" xfId="0" applyNumberFormat="1" applyFont="1" applyFill="1" applyAlignment="1">
      <alignment vertical="center"/>
    </xf>
    <xf numFmtId="49" fontId="18" fillId="5" borderId="0" xfId="0" applyNumberFormat="1" applyFont="1" applyFill="1" applyAlignment="1">
      <alignment horizontal="left" vertical="center"/>
    </xf>
    <xf numFmtId="14" fontId="5" fillId="8" borderId="11" xfId="0" applyNumberFormat="1" applyFont="1" applyFill="1" applyBorder="1" applyAlignment="1">
      <alignment horizontal="center" vertical="center"/>
    </xf>
    <xf numFmtId="1" fontId="5" fillId="6" borderId="9" xfId="0" applyNumberFormat="1" applyFont="1" applyFill="1" applyBorder="1" applyAlignment="1" applyProtection="1">
      <alignment horizontal="center" vertical="center"/>
      <protection locked="0"/>
    </xf>
    <xf numFmtId="49" fontId="6" fillId="0" borderId="9" xfId="0" applyNumberFormat="1" applyFont="1" applyBorder="1" applyAlignment="1">
      <alignment horizontal="center" vertical="center"/>
    </xf>
    <xf numFmtId="49" fontId="6" fillId="0" borderId="9" xfId="0" applyNumberFormat="1" applyFont="1" applyBorder="1" applyAlignment="1">
      <alignment vertical="center" wrapText="1"/>
    </xf>
    <xf numFmtId="0" fontId="6" fillId="7" borderId="10" xfId="0" applyFont="1" applyFill="1" applyBorder="1" applyAlignment="1">
      <alignment vertical="center" wrapText="1"/>
    </xf>
    <xf numFmtId="0" fontId="6" fillId="8" borderId="11" xfId="0" applyFont="1" applyFill="1" applyBorder="1" applyAlignment="1">
      <alignment horizontal="center" vertical="center"/>
    </xf>
    <xf numFmtId="14" fontId="6" fillId="0" borderId="10" xfId="0" applyNumberFormat="1" applyFont="1" applyBorder="1" applyAlignment="1">
      <alignment horizontal="left" vertical="center"/>
    </xf>
    <xf numFmtId="0" fontId="5" fillId="8" borderId="29" xfId="0" applyFont="1" applyFill="1" applyBorder="1" applyAlignment="1">
      <alignment horizontal="center" vertical="center" shrinkToFit="1"/>
    </xf>
    <xf numFmtId="0" fontId="6" fillId="5" borderId="29" xfId="0" applyFont="1" applyFill="1" applyBorder="1" applyAlignment="1">
      <alignment horizontal="right" vertical="center"/>
    </xf>
    <xf numFmtId="0" fontId="6" fillId="5" borderId="29" xfId="0" applyFont="1" applyFill="1" applyBorder="1" applyAlignment="1">
      <alignment vertical="center"/>
    </xf>
    <xf numFmtId="0" fontId="0" fillId="0" borderId="29" xfId="0" applyBorder="1"/>
    <xf numFmtId="0" fontId="6" fillId="0" borderId="13" xfId="0" applyFont="1" applyBorder="1" applyAlignment="1" applyProtection="1">
      <alignment horizontal="center" vertical="center"/>
      <protection locked="0"/>
    </xf>
    <xf numFmtId="0" fontId="6" fillId="0" borderId="9" xfId="0" applyFont="1" applyBorder="1" applyAlignment="1" applyProtection="1">
      <alignment vertical="center" wrapText="1"/>
      <protection locked="0"/>
    </xf>
    <xf numFmtId="49" fontId="5" fillId="0" borderId="0" xfId="0" applyNumberFormat="1" applyFont="1" applyAlignment="1">
      <alignment vertical="center" wrapText="1"/>
    </xf>
    <xf numFmtId="0" fontId="6" fillId="8" borderId="29" xfId="0" applyFont="1" applyFill="1" applyBorder="1" applyAlignment="1" applyProtection="1">
      <alignment horizontal="center" vertical="center" wrapText="1"/>
      <protection locked="0"/>
    </xf>
    <xf numFmtId="0" fontId="6" fillId="0" borderId="29" xfId="0" applyFont="1" applyBorder="1" applyAlignment="1">
      <alignment horizontal="right" wrapText="1"/>
    </xf>
    <xf numFmtId="0" fontId="5" fillId="10" borderId="29" xfId="0" applyFont="1" applyFill="1" applyBorder="1" applyAlignment="1" applyProtection="1">
      <alignment horizontal="center" vertical="center"/>
      <protection locked="0"/>
    </xf>
    <xf numFmtId="0" fontId="6" fillId="5" borderId="29" xfId="0" applyFont="1" applyFill="1" applyBorder="1" applyAlignment="1">
      <alignment vertical="center" wrapText="1"/>
    </xf>
    <xf numFmtId="0" fontId="5" fillId="4" borderId="0" xfId="0" applyFont="1" applyFill="1" applyAlignment="1">
      <alignment vertical="center" wrapText="1"/>
    </xf>
    <xf numFmtId="0" fontId="6" fillId="0" borderId="34" xfId="0" applyFont="1" applyBorder="1" applyAlignment="1">
      <alignment horizontal="right" wrapText="1"/>
    </xf>
    <xf numFmtId="0" fontId="6" fillId="4" borderId="0" xfId="0" applyFont="1" applyFill="1" applyAlignment="1">
      <alignment horizontal="right" wrapText="1"/>
    </xf>
    <xf numFmtId="14" fontId="5" fillId="4" borderId="0" xfId="0" applyNumberFormat="1" applyFont="1" applyFill="1" applyAlignment="1">
      <alignment horizontal="center" vertical="center"/>
    </xf>
    <xf numFmtId="0" fontId="6" fillId="5" borderId="34" xfId="0" applyFont="1" applyFill="1" applyBorder="1" applyAlignment="1">
      <alignment vertical="center"/>
    </xf>
    <xf numFmtId="0" fontId="5" fillId="8" borderId="34" xfId="0" applyFont="1" applyFill="1" applyBorder="1" applyAlignment="1" applyProtection="1">
      <alignment horizontal="center" vertical="center" wrapText="1"/>
      <protection locked="0"/>
    </xf>
    <xf numFmtId="0" fontId="5" fillId="8" borderId="0" xfId="0" applyFont="1" applyFill="1"/>
    <xf numFmtId="14" fontId="5" fillId="8" borderId="35" xfId="0" applyNumberFormat="1" applyFont="1" applyFill="1" applyBorder="1" applyAlignment="1">
      <alignment horizontal="left" vertical="center"/>
    </xf>
    <xf numFmtId="0" fontId="5" fillId="8" borderId="35" xfId="0" applyFont="1" applyFill="1" applyBorder="1" applyAlignment="1">
      <alignment horizontal="center" vertical="center"/>
    </xf>
    <xf numFmtId="14" fontId="5" fillId="8" borderId="35" xfId="0" applyNumberFormat="1" applyFont="1" applyFill="1" applyBorder="1" applyAlignment="1">
      <alignment horizontal="left" vertical="center" wrapText="1"/>
    </xf>
    <xf numFmtId="0" fontId="22" fillId="5" borderId="29" xfId="0" applyFont="1" applyFill="1" applyBorder="1" applyAlignment="1">
      <alignment horizontal="right" vertical="center"/>
    </xf>
    <xf numFmtId="0" fontId="5" fillId="0" borderId="36" xfId="0" applyFont="1" applyBorder="1" applyAlignment="1" applyProtection="1">
      <alignment horizontal="center" vertical="center"/>
      <protection locked="0"/>
    </xf>
    <xf numFmtId="0" fontId="5" fillId="8" borderId="0" xfId="0" applyFont="1" applyFill="1" applyAlignment="1">
      <alignment horizontal="justify" vertical="top" wrapText="1"/>
    </xf>
    <xf numFmtId="0" fontId="5" fillId="8" borderId="0" xfId="0" applyFont="1" applyFill="1" applyAlignment="1">
      <alignment horizontal="left"/>
    </xf>
    <xf numFmtId="0" fontId="0" fillId="0" borderId="0" xfId="0" applyAlignment="1">
      <alignment horizontal="justify" wrapText="1"/>
    </xf>
    <xf numFmtId="0" fontId="0" fillId="4" borderId="37" xfId="0" applyFill="1" applyBorder="1"/>
    <xf numFmtId="14" fontId="5" fillId="3" borderId="28" xfId="0" applyNumberFormat="1" applyFont="1" applyFill="1" applyBorder="1" applyAlignment="1" applyProtection="1">
      <alignment horizontal="center" vertical="center"/>
      <protection hidden="1"/>
    </xf>
    <xf numFmtId="14" fontId="5" fillId="10" borderId="35" xfId="0" applyNumberFormat="1" applyFont="1" applyFill="1" applyBorder="1" applyProtection="1">
      <protection locked="0"/>
    </xf>
    <xf numFmtId="0" fontId="5" fillId="0" borderId="9" xfId="0" applyFont="1" applyBorder="1" applyAlignment="1" applyProtection="1">
      <alignment horizontal="center" vertical="center"/>
      <protection locked="0"/>
    </xf>
    <xf numFmtId="0" fontId="5" fillId="0" borderId="9"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10" fillId="0" borderId="9" xfId="0" applyFont="1" applyBorder="1" applyAlignment="1" applyProtection="1">
      <alignment horizontal="left" vertical="center"/>
      <protection locked="0"/>
    </xf>
    <xf numFmtId="0" fontId="10" fillId="0" borderId="9" xfId="0" applyFont="1" applyBorder="1" applyAlignment="1">
      <alignment horizontal="left"/>
    </xf>
    <xf numFmtId="14" fontId="18" fillId="0" borderId="10" xfId="0" applyNumberFormat="1" applyFont="1" applyBorder="1" applyAlignment="1">
      <alignment horizontal="left" vertical="center"/>
    </xf>
    <xf numFmtId="14" fontId="18" fillId="0" borderId="10" xfId="0" applyNumberFormat="1" applyFont="1" applyBorder="1" applyAlignment="1">
      <alignment horizontal="left" vertical="top"/>
    </xf>
    <xf numFmtId="0" fontId="5" fillId="12" borderId="0" xfId="0" applyFont="1" applyFill="1"/>
    <xf numFmtId="14" fontId="10" fillId="12" borderId="0" xfId="0" applyNumberFormat="1" applyFont="1" applyFill="1" applyAlignment="1">
      <alignment wrapText="1"/>
    </xf>
    <xf numFmtId="0" fontId="7" fillId="12" borderId="0" xfId="0" applyFont="1" applyFill="1" applyAlignment="1">
      <alignment vertical="center"/>
    </xf>
    <xf numFmtId="0" fontId="5" fillId="12" borderId="0" xfId="0" applyFont="1" applyFill="1" applyAlignment="1">
      <alignment horizontal="center" vertical="center"/>
    </xf>
    <xf numFmtId="14" fontId="5" fillId="12" borderId="0" xfId="0" applyNumberFormat="1" applyFont="1" applyFill="1" applyAlignment="1">
      <alignment horizontal="center" vertical="center" shrinkToFit="1"/>
    </xf>
    <xf numFmtId="0" fontId="4" fillId="12" borderId="0" xfId="1" applyFont="1" applyFill="1" applyBorder="1" applyAlignment="1" applyProtection="1">
      <alignment horizontal="center" vertical="center" wrapText="1"/>
    </xf>
    <xf numFmtId="0" fontId="6" fillId="12" borderId="0" xfId="0" applyFont="1" applyFill="1" applyAlignment="1">
      <alignment horizontal="left" vertical="center"/>
    </xf>
    <xf numFmtId="0" fontId="5" fillId="12" borderId="0" xfId="0" applyFont="1" applyFill="1" applyAlignment="1">
      <alignment horizontal="center"/>
    </xf>
    <xf numFmtId="0" fontId="6" fillId="12" borderId="0" xfId="0" applyFont="1" applyFill="1" applyAlignment="1">
      <alignment horizontal="right" wrapText="1"/>
    </xf>
    <xf numFmtId="14" fontId="5" fillId="12" borderId="0" xfId="0" applyNumberFormat="1" applyFont="1" applyFill="1" applyProtection="1">
      <protection locked="0"/>
    </xf>
    <xf numFmtId="49" fontId="13" fillId="12" borderId="0" xfId="0" applyNumberFormat="1" applyFont="1" applyFill="1" applyAlignment="1">
      <alignment horizontal="justify" vertical="top" wrapText="1"/>
    </xf>
    <xf numFmtId="0" fontId="3" fillId="12" borderId="0" xfId="0" applyFont="1" applyFill="1" applyAlignment="1">
      <alignment vertical="center"/>
    </xf>
    <xf numFmtId="14" fontId="11" fillId="12" borderId="0" xfId="0" applyNumberFormat="1" applyFont="1" applyFill="1" applyAlignment="1">
      <alignment horizontal="right" wrapText="1"/>
    </xf>
    <xf numFmtId="0" fontId="24" fillId="5" borderId="38" xfId="1" applyFont="1" applyFill="1" applyBorder="1" applyAlignment="1" applyProtection="1">
      <alignment horizontal="center" vertical="center" wrapText="1"/>
    </xf>
    <xf numFmtId="0" fontId="24" fillId="5" borderId="12" xfId="1" applyFont="1" applyFill="1" applyBorder="1" applyAlignment="1" applyProtection="1">
      <alignment horizontal="center" vertical="center" wrapText="1"/>
    </xf>
    <xf numFmtId="0" fontId="25" fillId="7" borderId="33" xfId="0" applyFont="1" applyFill="1" applyBorder="1" applyAlignment="1">
      <alignment vertical="center" wrapText="1"/>
    </xf>
    <xf numFmtId="0" fontId="24" fillId="5" borderId="33" xfId="1" applyFont="1" applyFill="1" applyBorder="1" applyAlignment="1" applyProtection="1">
      <alignment horizontal="center" vertical="center" wrapText="1"/>
    </xf>
    <xf numFmtId="0" fontId="24" fillId="7" borderId="12" xfId="1" applyFont="1" applyFill="1" applyBorder="1" applyAlignment="1" applyProtection="1">
      <alignment horizontal="center" vertical="center" wrapText="1"/>
    </xf>
    <xf numFmtId="0" fontId="24" fillId="5" borderId="39" xfId="1" applyFont="1" applyFill="1" applyBorder="1" applyAlignment="1" applyProtection="1">
      <alignment horizontal="center" vertical="center"/>
    </xf>
    <xf numFmtId="0" fontId="0" fillId="12" borderId="0" xfId="0" applyFill="1"/>
    <xf numFmtId="0" fontId="9" fillId="12" borderId="0" xfId="0" applyFont="1" applyFill="1" applyAlignment="1">
      <alignment horizontal="center" vertical="center" wrapText="1"/>
    </xf>
    <xf numFmtId="0" fontId="9" fillId="12" borderId="0" xfId="0" applyFont="1" applyFill="1" applyAlignment="1">
      <alignment vertical="center"/>
    </xf>
    <xf numFmtId="0" fontId="21" fillId="12" borderId="0" xfId="0" applyFont="1" applyFill="1" applyAlignment="1">
      <alignment vertical="center" wrapText="1"/>
    </xf>
    <xf numFmtId="0" fontId="0" fillId="12" borderId="42" xfId="0" applyFill="1" applyBorder="1"/>
    <xf numFmtId="0" fontId="0" fillId="12" borderId="43" xfId="0" applyFill="1" applyBorder="1"/>
    <xf numFmtId="0" fontId="6" fillId="8" borderId="46" xfId="0" applyFont="1" applyFill="1" applyBorder="1" applyAlignment="1">
      <alignment vertical="center"/>
    </xf>
    <xf numFmtId="0" fontId="0" fillId="4" borderId="47" xfId="0" applyFill="1" applyBorder="1"/>
    <xf numFmtId="0" fontId="0" fillId="4" borderId="48" xfId="0" applyFill="1" applyBorder="1"/>
    <xf numFmtId="0" fontId="0" fillId="12" borderId="49" xfId="0" applyFill="1" applyBorder="1"/>
    <xf numFmtId="0" fontId="0" fillId="12" borderId="50" xfId="0" applyFill="1" applyBorder="1"/>
    <xf numFmtId="0" fontId="0" fillId="12" borderId="51" xfId="0" applyFill="1" applyBorder="1"/>
    <xf numFmtId="0" fontId="0" fillId="12" borderId="52" xfId="0" applyFill="1" applyBorder="1"/>
    <xf numFmtId="0" fontId="0" fillId="12" borderId="53" xfId="0" applyFill="1" applyBorder="1"/>
    <xf numFmtId="0" fontId="0" fillId="12" borderId="54" xfId="0" applyFill="1" applyBorder="1"/>
    <xf numFmtId="0" fontId="9" fillId="12" borderId="53" xfId="0" applyFont="1" applyFill="1" applyBorder="1" applyAlignment="1">
      <alignment vertical="center"/>
    </xf>
    <xf numFmtId="0" fontId="0" fillId="12" borderId="54" xfId="0" applyFill="1" applyBorder="1" applyAlignment="1">
      <alignment vertical="center"/>
    </xf>
    <xf numFmtId="0" fontId="1" fillId="12" borderId="54" xfId="0" applyFont="1" applyFill="1" applyBorder="1" applyAlignment="1">
      <alignment horizontal="center"/>
    </xf>
    <xf numFmtId="0" fontId="0" fillId="12" borderId="54" xfId="0" applyFill="1" applyBorder="1" applyAlignment="1">
      <alignment horizontal="left"/>
    </xf>
    <xf numFmtId="0" fontId="0" fillId="12" borderId="55" xfId="0" applyFill="1" applyBorder="1"/>
    <xf numFmtId="0" fontId="0" fillId="12" borderId="56" xfId="0" applyFill="1" applyBorder="1"/>
    <xf numFmtId="49" fontId="16" fillId="12" borderId="57" xfId="0" applyNumberFormat="1" applyFont="1" applyFill="1" applyBorder="1"/>
    <xf numFmtId="49" fontId="16" fillId="12" borderId="57" xfId="0" applyNumberFormat="1" applyFont="1" applyFill="1" applyBorder="1" applyAlignment="1">
      <alignment shrinkToFit="1"/>
    </xf>
    <xf numFmtId="0" fontId="4" fillId="5" borderId="58" xfId="1" applyFont="1" applyFill="1" applyBorder="1" applyAlignment="1">
      <alignment horizontal="center" vertical="center" wrapText="1"/>
    </xf>
    <xf numFmtId="0" fontId="4" fillId="5" borderId="59" xfId="1" applyFont="1" applyFill="1" applyBorder="1" applyAlignment="1">
      <alignment horizontal="center" vertical="center" wrapText="1"/>
    </xf>
    <xf numFmtId="0" fontId="4" fillId="7" borderId="60" xfId="1" applyFont="1" applyFill="1" applyBorder="1" applyAlignment="1">
      <alignment horizontal="center" vertical="center" wrapText="1"/>
    </xf>
    <xf numFmtId="0" fontId="4" fillId="5" borderId="61" xfId="1" applyFont="1" applyFill="1" applyBorder="1" applyAlignment="1">
      <alignment horizontal="center" vertical="center" wrapText="1"/>
    </xf>
    <xf numFmtId="0" fontId="4" fillId="5" borderId="60" xfId="1" applyFont="1" applyFill="1" applyBorder="1" applyAlignment="1">
      <alignment horizontal="center" vertical="center" wrapText="1"/>
    </xf>
    <xf numFmtId="0" fontId="4" fillId="7" borderId="62" xfId="1" applyFont="1" applyFill="1" applyBorder="1" applyAlignment="1">
      <alignment horizontal="center" vertical="center" wrapText="1"/>
    </xf>
    <xf numFmtId="0" fontId="4" fillId="5" borderId="45" xfId="1" applyFont="1" applyFill="1" applyBorder="1" applyAlignment="1">
      <alignment horizontal="center" vertical="center" wrapText="1"/>
    </xf>
    <xf numFmtId="1" fontId="5" fillId="0" borderId="63" xfId="0" applyNumberFormat="1" applyFont="1" applyBorder="1" applyAlignment="1">
      <alignment horizontal="center" vertical="center"/>
    </xf>
    <xf numFmtId="14" fontId="5" fillId="2" borderId="65" xfId="0" applyNumberFormat="1" applyFont="1" applyFill="1" applyBorder="1" applyAlignment="1">
      <alignment horizontal="center" vertical="center"/>
    </xf>
    <xf numFmtId="0" fontId="5" fillId="5" borderId="53" xfId="0" applyFont="1" applyFill="1" applyBorder="1" applyAlignment="1">
      <alignment horizontal="center" vertical="center"/>
    </xf>
    <xf numFmtId="0" fontId="5" fillId="5" borderId="54" xfId="0" applyFont="1" applyFill="1" applyBorder="1" applyAlignment="1">
      <alignment vertical="center"/>
    </xf>
    <xf numFmtId="0" fontId="5" fillId="5" borderId="55" xfId="0" applyFont="1" applyFill="1" applyBorder="1" applyAlignment="1">
      <alignment horizontal="center" vertical="center"/>
    </xf>
    <xf numFmtId="0" fontId="5" fillId="5" borderId="57" xfId="0" applyFont="1" applyFill="1" applyBorder="1" applyAlignment="1">
      <alignment horizontal="center" vertical="center"/>
    </xf>
    <xf numFmtId="49" fontId="18" fillId="5" borderId="57" xfId="0" applyNumberFormat="1" applyFont="1" applyFill="1" applyBorder="1" applyAlignment="1">
      <alignment horizontal="left" vertical="center"/>
    </xf>
    <xf numFmtId="0" fontId="17" fillId="5" borderId="57" xfId="0" applyFont="1" applyFill="1" applyBorder="1" applyAlignment="1">
      <alignment vertical="center"/>
    </xf>
    <xf numFmtId="0" fontId="17" fillId="5" borderId="57" xfId="0" applyFont="1" applyFill="1" applyBorder="1" applyAlignment="1">
      <alignment horizontal="center" vertical="center"/>
    </xf>
    <xf numFmtId="0" fontId="5" fillId="5" borderId="56" xfId="0" applyFont="1" applyFill="1" applyBorder="1" applyAlignment="1">
      <alignment vertical="center"/>
    </xf>
    <xf numFmtId="0" fontId="5" fillId="12" borderId="49" xfId="0" applyFont="1" applyFill="1" applyBorder="1"/>
    <xf numFmtId="0" fontId="5" fillId="12" borderId="50" xfId="0" applyFont="1" applyFill="1" applyBorder="1"/>
    <xf numFmtId="0" fontId="6" fillId="12" borderId="50" xfId="0" applyFont="1" applyFill="1" applyBorder="1" applyAlignment="1">
      <alignment horizontal="right" vertical="center"/>
    </xf>
    <xf numFmtId="0" fontId="7" fillId="12" borderId="50" xfId="0" applyFont="1" applyFill="1" applyBorder="1" applyAlignment="1">
      <alignment vertical="center"/>
    </xf>
    <xf numFmtId="0" fontId="5" fillId="12" borderId="52" xfId="0" applyFont="1" applyFill="1" applyBorder="1"/>
    <xf numFmtId="0" fontId="5" fillId="12" borderId="53" xfId="0" applyFont="1" applyFill="1" applyBorder="1"/>
    <xf numFmtId="0" fontId="5" fillId="12" borderId="54" xfId="0" applyFont="1" applyFill="1" applyBorder="1"/>
    <xf numFmtId="0" fontId="8" fillId="12" borderId="53" xfId="0" applyFont="1" applyFill="1" applyBorder="1"/>
    <xf numFmtId="0" fontId="8" fillId="12" borderId="54" xfId="0" applyFont="1" applyFill="1" applyBorder="1"/>
    <xf numFmtId="0" fontId="10" fillId="0" borderId="0" xfId="0" applyFont="1"/>
    <xf numFmtId="0" fontId="5" fillId="12" borderId="66" xfId="0" applyFont="1" applyFill="1" applyBorder="1"/>
    <xf numFmtId="0" fontId="5" fillId="12" borderId="55" xfId="0" applyFont="1" applyFill="1" applyBorder="1"/>
    <xf numFmtId="0" fontId="5" fillId="12" borderId="57" xfId="0" applyFont="1" applyFill="1" applyBorder="1"/>
    <xf numFmtId="0" fontId="5" fillId="12" borderId="56" xfId="0" applyFont="1" applyFill="1" applyBorder="1"/>
    <xf numFmtId="14" fontId="5" fillId="13" borderId="9" xfId="0" applyNumberFormat="1" applyFont="1" applyFill="1" applyBorder="1" applyAlignment="1" applyProtection="1">
      <alignment horizontal="center" vertical="center"/>
      <protection locked="0"/>
    </xf>
    <xf numFmtId="14" fontId="5" fillId="13" borderId="11" xfId="0" applyNumberFormat="1" applyFont="1" applyFill="1" applyBorder="1" applyAlignment="1" applyProtection="1">
      <alignment horizontal="center" vertical="center"/>
      <protection locked="0"/>
    </xf>
    <xf numFmtId="1" fontId="5" fillId="13" borderId="11" xfId="0" applyNumberFormat="1" applyFont="1" applyFill="1" applyBorder="1" applyAlignment="1" applyProtection="1">
      <alignment horizontal="center" vertical="center"/>
      <protection locked="0"/>
    </xf>
    <xf numFmtId="1" fontId="5" fillId="13" borderId="9" xfId="0" applyNumberFormat="1" applyFont="1" applyFill="1" applyBorder="1" applyAlignment="1" applyProtection="1">
      <alignment horizontal="center" vertical="center"/>
      <protection locked="0"/>
    </xf>
    <xf numFmtId="1" fontId="10" fillId="13" borderId="9" xfId="0" applyNumberFormat="1" applyFont="1" applyFill="1" applyBorder="1" applyAlignment="1" applyProtection="1">
      <alignment horizontal="center" vertical="center"/>
      <protection locked="0"/>
    </xf>
    <xf numFmtId="0" fontId="5" fillId="10" borderId="68" xfId="0" applyFont="1" applyFill="1" applyBorder="1" applyAlignment="1">
      <alignment vertical="center"/>
    </xf>
    <xf numFmtId="0" fontId="5" fillId="10" borderId="69" xfId="0" applyFont="1" applyFill="1" applyBorder="1" applyAlignment="1">
      <alignment vertical="center"/>
    </xf>
    <xf numFmtId="0" fontId="5" fillId="6" borderId="70" xfId="0" applyFont="1" applyFill="1" applyBorder="1" applyAlignment="1">
      <alignment vertical="center"/>
    </xf>
    <xf numFmtId="0" fontId="5" fillId="6" borderId="65" xfId="0" applyFont="1" applyFill="1" applyBorder="1" applyAlignment="1">
      <alignment vertical="center"/>
    </xf>
    <xf numFmtId="0" fontId="5" fillId="13" borderId="71" xfId="0" applyFont="1" applyFill="1" applyBorder="1"/>
    <xf numFmtId="0" fontId="5" fillId="13" borderId="72" xfId="0" applyFont="1" applyFill="1" applyBorder="1"/>
    <xf numFmtId="0" fontId="5" fillId="13" borderId="9" xfId="0" applyFont="1" applyFill="1" applyBorder="1" applyAlignment="1" applyProtection="1">
      <alignment horizontal="center" vertical="center"/>
      <protection locked="0"/>
    </xf>
    <xf numFmtId="1" fontId="5" fillId="13" borderId="9" xfId="0" applyNumberFormat="1" applyFont="1" applyFill="1" applyBorder="1" applyAlignment="1">
      <alignment horizontal="center" vertical="center"/>
    </xf>
    <xf numFmtId="0" fontId="5" fillId="13" borderId="9" xfId="0" applyFont="1" applyFill="1" applyBorder="1" applyAlignment="1" applyProtection="1">
      <alignment horizontal="left" vertical="center"/>
      <protection locked="0"/>
    </xf>
    <xf numFmtId="0" fontId="5" fillId="13" borderId="9" xfId="0" applyFont="1" applyFill="1" applyBorder="1" applyAlignment="1" applyProtection="1">
      <alignment vertical="center" wrapText="1"/>
      <protection locked="0"/>
    </xf>
    <xf numFmtId="164" fontId="5" fillId="13" borderId="29" xfId="0" applyNumberFormat="1" applyFont="1" applyFill="1" applyBorder="1" applyAlignment="1">
      <alignment horizontal="center" vertical="center" shrinkToFit="1"/>
    </xf>
    <xf numFmtId="0" fontId="5" fillId="13" borderId="29" xfId="0" applyFont="1" applyFill="1" applyBorder="1" applyAlignment="1">
      <alignment horizontal="center" vertical="center" shrinkToFit="1"/>
    </xf>
    <xf numFmtId="0" fontId="5" fillId="13" borderId="44" xfId="0" applyFont="1" applyFill="1" applyBorder="1" applyAlignment="1">
      <alignment vertical="center"/>
    </xf>
    <xf numFmtId="14" fontId="5" fillId="13" borderId="64" xfId="0" applyNumberFormat="1" applyFont="1" applyFill="1" applyBorder="1" applyAlignment="1">
      <alignment horizontal="center" vertical="center"/>
    </xf>
    <xf numFmtId="14" fontId="5" fillId="13" borderId="65" xfId="0" applyNumberFormat="1" applyFont="1" applyFill="1" applyBorder="1" applyAlignment="1">
      <alignment horizontal="center" vertical="center"/>
    </xf>
    <xf numFmtId="0" fontId="10" fillId="14" borderId="11" xfId="2" applyFont="1" applyFill="1" applyBorder="1" applyAlignment="1" applyProtection="1">
      <alignment horizontal="left" vertical="center"/>
      <protection locked="0"/>
    </xf>
    <xf numFmtId="0" fontId="10" fillId="14" borderId="9" xfId="2" applyFont="1" applyFill="1" applyBorder="1" applyAlignment="1" applyProtection="1">
      <alignment horizontal="left" vertical="center"/>
      <protection locked="0"/>
    </xf>
    <xf numFmtId="0" fontId="10" fillId="14" borderId="9" xfId="0" applyFont="1" applyFill="1" applyBorder="1" applyAlignment="1" applyProtection="1">
      <alignment horizontal="left" vertical="center"/>
      <protection locked="0"/>
    </xf>
    <xf numFmtId="0" fontId="10" fillId="14" borderId="11" xfId="2" applyFont="1" applyFill="1" applyBorder="1" applyAlignment="1" applyProtection="1">
      <alignment vertical="center" wrapText="1"/>
      <protection locked="0"/>
    </xf>
    <xf numFmtId="0" fontId="10" fillId="14" borderId="9" xfId="2" applyFont="1" applyFill="1" applyBorder="1" applyAlignment="1" applyProtection="1">
      <alignment vertical="center" wrapText="1"/>
      <protection locked="0"/>
    </xf>
    <xf numFmtId="1" fontId="5" fillId="6" borderId="9" xfId="0" applyNumberFormat="1" applyFont="1" applyFill="1" applyBorder="1" applyAlignment="1">
      <alignment horizontal="center" vertical="center"/>
    </xf>
    <xf numFmtId="17" fontId="5" fillId="0" borderId="0" xfId="0" applyNumberFormat="1" applyFont="1"/>
    <xf numFmtId="14" fontId="5" fillId="10" borderId="9" xfId="0" applyNumberFormat="1" applyFont="1" applyFill="1" applyBorder="1" applyAlignment="1" applyProtection="1">
      <alignment horizontal="center" vertical="center"/>
      <protection locked="0"/>
    </xf>
    <xf numFmtId="0" fontId="5" fillId="0" borderId="50" xfId="0" applyFont="1" applyBorder="1" applyAlignment="1">
      <alignment horizontal="center" wrapText="1"/>
    </xf>
    <xf numFmtId="49" fontId="13" fillId="12" borderId="0" xfId="0" applyNumberFormat="1" applyFont="1" applyFill="1" applyAlignment="1">
      <alignment horizontal="justify" vertical="center" wrapText="1"/>
    </xf>
    <xf numFmtId="0" fontId="6" fillId="0" borderId="67" xfId="0" applyFont="1" applyBorder="1"/>
    <xf numFmtId="0" fontId="6" fillId="0" borderId="45" xfId="0" applyFont="1" applyBorder="1"/>
    <xf numFmtId="0" fontId="20" fillId="12" borderId="0" xfId="0" applyFont="1" applyFill="1" applyAlignment="1">
      <alignment horizontal="center" vertical="center"/>
    </xf>
    <xf numFmtId="0" fontId="23" fillId="12" borderId="40" xfId="2" applyFill="1" applyBorder="1" applyAlignment="1">
      <alignment horizontal="center"/>
    </xf>
    <xf numFmtId="0" fontId="10" fillId="14" borderId="73" xfId="2" applyFont="1" applyFill="1" applyBorder="1" applyAlignment="1" applyProtection="1">
      <alignment horizontal="left"/>
    </xf>
    <xf numFmtId="0" fontId="10" fillId="14" borderId="74" xfId="2" applyFont="1" applyFill="1" applyBorder="1" applyAlignment="1" applyProtection="1">
      <alignment horizontal="left"/>
    </xf>
    <xf numFmtId="0" fontId="19" fillId="12" borderId="0" xfId="0" applyFont="1" applyFill="1" applyAlignment="1">
      <alignment horizontal="center" vertical="center" wrapText="1"/>
    </xf>
    <xf numFmtId="0" fontId="6" fillId="5" borderId="35" xfId="0" applyFont="1" applyFill="1" applyBorder="1" applyAlignment="1">
      <alignment horizontal="left" vertical="center" wrapText="1"/>
    </xf>
    <xf numFmtId="0" fontId="6" fillId="5" borderId="41" xfId="0" applyFont="1" applyFill="1" applyBorder="1" applyAlignment="1">
      <alignment horizontal="left" vertical="center" wrapText="1"/>
    </xf>
    <xf numFmtId="0" fontId="6" fillId="5" borderId="35" xfId="0" applyFont="1" applyFill="1" applyBorder="1" applyAlignment="1">
      <alignment vertical="center" wrapText="1"/>
    </xf>
    <xf numFmtId="0" fontId="6" fillId="5" borderId="41" xfId="0" applyFont="1" applyFill="1" applyBorder="1" applyAlignment="1">
      <alignment vertical="center" wrapText="1"/>
    </xf>
    <xf numFmtId="0" fontId="9" fillId="4" borderId="0" xfId="0" applyFont="1" applyFill="1" applyAlignment="1" applyProtection="1">
      <alignment horizontal="center" vertical="center" wrapText="1"/>
      <protection hidden="1"/>
    </xf>
    <xf numFmtId="0" fontId="5" fillId="3" borderId="30" xfId="0" applyFont="1" applyFill="1" applyBorder="1" applyAlignment="1" applyProtection="1">
      <alignment horizontal="center" vertical="center"/>
      <protection hidden="1"/>
    </xf>
    <xf numFmtId="0" fontId="5" fillId="3" borderId="0" xfId="0" applyFont="1" applyFill="1" applyAlignment="1" applyProtection="1">
      <alignment horizontal="center" vertical="center"/>
      <protection hidden="1"/>
    </xf>
    <xf numFmtId="0" fontId="6" fillId="5" borderId="29" xfId="0" applyFont="1" applyFill="1" applyBorder="1" applyAlignment="1" applyProtection="1">
      <alignment horizontal="right" vertical="center"/>
      <protection hidden="1"/>
    </xf>
    <xf numFmtId="0" fontId="6" fillId="5" borderId="29" xfId="0" applyFont="1" applyFill="1" applyBorder="1" applyAlignment="1" applyProtection="1">
      <alignment horizontal="right" vertical="center" wrapText="1"/>
      <protection hidden="1"/>
    </xf>
  </cellXfs>
  <cellStyles count="3">
    <cellStyle name="Good" xfId="2" builtinId="26"/>
    <cellStyle name="Normal" xfId="0" builtinId="0"/>
    <cellStyle name="Title" xfId="1" builtinId="15"/>
  </cellStyles>
  <dxfs count="3">
    <dxf>
      <numFmt numFmtId="0" formatCode="General"/>
      <fill>
        <patternFill patternType="lightUp">
          <bgColor theme="0" tint="-0.34998626667073579"/>
        </patternFill>
      </fill>
    </dxf>
    <dxf>
      <fill>
        <patternFill patternType="solid">
          <bgColor theme="8" tint="0.79995117038483843"/>
        </patternFill>
      </fill>
    </dxf>
    <dxf>
      <fill>
        <patternFill patternType="lightUp">
          <bgColor theme="0" tint="-0.499984740745262"/>
        </patternFill>
      </fill>
    </dxf>
  </dxfs>
  <tableStyles count="1" defaultTableStyle="TableStyleMedium2" defaultPivotStyle="PivotStyleLight16">
    <tableStyle name="Invisible" pivot="0" table="0" count="0" xr9:uid="{EB365730-F801-4249-BB18-ABE302DE856F}"/>
  </tableStyles>
  <colors>
    <mruColors>
      <color rgb="FFDAE9EB"/>
      <color rgb="FFD6DAC8"/>
      <color rgb="FF004F6F"/>
      <color rgb="FF005DAA"/>
      <color rgb="FFEDE9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8</xdr:col>
      <xdr:colOff>190500</xdr:colOff>
      <xdr:row>7</xdr:row>
      <xdr:rowOff>47625</xdr:rowOff>
    </xdr:from>
    <xdr:to>
      <xdr:col>8</xdr:col>
      <xdr:colOff>3790950</xdr:colOff>
      <xdr:row>7</xdr:row>
      <xdr:rowOff>47625</xdr:rowOff>
    </xdr:to>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8067675" y="1333500"/>
          <a:ext cx="3600450" cy="0"/>
        </a:xfrm>
        <a:prstGeom prst="line">
          <a:avLst/>
        </a:prstGeom>
        <a:ln>
          <a:solidFill>
            <a:schemeClr val="bg1">
              <a:lumMod val="65000"/>
            </a:schemeClr>
          </a:solidFill>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421019</xdr:colOff>
      <xdr:row>1</xdr:row>
      <xdr:rowOff>68036</xdr:rowOff>
    </xdr:from>
    <xdr:to>
      <xdr:col>3</xdr:col>
      <xdr:colOff>1889682</xdr:colOff>
      <xdr:row>7</xdr:row>
      <xdr:rowOff>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35" t="19131" r="8849" b="17774"/>
        <a:stretch/>
      </xdr:blipFill>
      <xdr:spPr>
        <a:xfrm>
          <a:off x="2094698" y="163286"/>
          <a:ext cx="1468663" cy="11157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800100</xdr:colOff>
      <xdr:row>4</xdr:row>
      <xdr:rowOff>114120</xdr:rowOff>
    </xdr:from>
    <xdr:to>
      <xdr:col>4</xdr:col>
      <xdr:colOff>3086100</xdr:colOff>
      <xdr:row>4</xdr:row>
      <xdr:rowOff>189318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928723" y="815016"/>
          <a:ext cx="2286000" cy="75198"/>
        </a:xfrm>
        <a:prstGeom prst="rect">
          <a:avLst/>
        </a:prstGeom>
      </xdr:spPr>
    </xdr:pic>
    <xdr:clientData/>
  </xdr:twoCellAnchor>
  <xdr:twoCellAnchor editAs="oneCell">
    <xdr:from>
      <xdr:col>2</xdr:col>
      <xdr:colOff>21550</xdr:colOff>
      <xdr:row>1</xdr:row>
      <xdr:rowOff>101440</xdr:rowOff>
    </xdr:from>
    <xdr:to>
      <xdr:col>4</xdr:col>
      <xdr:colOff>159900</xdr:colOff>
      <xdr:row>5</xdr:row>
      <xdr:rowOff>120679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629" t="20000" r="6666" b="18518"/>
        <a:stretch/>
      </xdr:blipFill>
      <xdr:spPr>
        <a:xfrm>
          <a:off x="307300" y="196690"/>
          <a:ext cx="1105504" cy="803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57151</xdr:colOff>
      <xdr:row>2</xdr:row>
      <xdr:rowOff>9525</xdr:rowOff>
    </xdr:from>
    <xdr:to>
      <xdr:col>2</xdr:col>
      <xdr:colOff>990601</xdr:colOff>
      <xdr:row>5</xdr:row>
      <xdr:rowOff>200025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1" y="352425"/>
          <a:ext cx="933450" cy="933450"/>
        </a:xfrm>
        <a:prstGeom prst="rect">
          <a:avLst/>
        </a:prstGeom>
      </xdr:spPr>
    </xdr:pic>
    <xdr:clientData/>
  </xdr:twoCellAnchor>
  <xdr:twoCellAnchor editAs="oneCell">
    <xdr:from>
      <xdr:col>2</xdr:col>
      <xdr:colOff>1066800</xdr:colOff>
      <xdr:row>4</xdr:row>
      <xdr:rowOff>247649</xdr:rowOff>
    </xdr:from>
    <xdr:to>
      <xdr:col>4</xdr:col>
      <xdr:colOff>2190750</xdr:colOff>
      <xdr:row>5</xdr:row>
      <xdr:rowOff>112795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1352550" y="1085849"/>
          <a:ext cx="3429000" cy="11279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B1:J81"/>
  <sheetViews>
    <sheetView showGridLines="0" showRowColHeaders="0" tabSelected="1" topLeftCell="A38" zoomScaleNormal="100" workbookViewId="0">
      <selection activeCell="N54" sqref="N54"/>
    </sheetView>
  </sheetViews>
  <sheetFormatPr defaultColWidth="9.140625" defaultRowHeight="15.75"/>
  <cols>
    <col min="1" max="1" width="1.42578125" style="4" customWidth="1"/>
    <col min="2" max="2" width="2.85546875" style="4" customWidth="1"/>
    <col min="3" max="3" width="20.7109375" style="4" bestFit="1" customWidth="1"/>
    <col min="4" max="4" width="56.42578125" style="4" bestFit="1" customWidth="1"/>
    <col min="5" max="5" width="0.7109375" style="4" customWidth="1"/>
    <col min="6" max="6" width="22.5703125" style="4" bestFit="1" customWidth="1"/>
    <col min="7" max="7" width="12.85546875" style="4" customWidth="1"/>
    <col min="8" max="8" width="0.5703125" style="4" customWidth="1"/>
    <col min="9" max="9" width="58.42578125" style="5" bestFit="1" customWidth="1"/>
    <col min="10" max="10" width="2.85546875" style="4" customWidth="1"/>
    <col min="11" max="11" width="1.42578125" style="4" customWidth="1"/>
    <col min="12" max="16384" width="9.140625" style="4"/>
  </cols>
  <sheetData>
    <row r="1" spans="2:10" ht="7.5" customHeight="1" thickBot="1"/>
    <row r="2" spans="2:10" ht="15" customHeight="1" thickBot="1">
      <c r="B2" s="193"/>
      <c r="C2" s="194"/>
      <c r="D2" s="195"/>
      <c r="E2" s="195"/>
      <c r="F2" s="196"/>
      <c r="G2" s="196"/>
      <c r="H2" s="196"/>
      <c r="I2" s="196"/>
      <c r="J2" s="197"/>
    </row>
    <row r="3" spans="2:10" ht="16.5" customHeight="1" thickBot="1">
      <c r="B3" s="198"/>
      <c r="C3" s="134"/>
      <c r="D3" s="135"/>
      <c r="E3" s="135"/>
      <c r="F3" s="237" t="s">
        <v>102</v>
      </c>
      <c r="G3" s="238"/>
      <c r="H3" s="136"/>
      <c r="I3" s="145"/>
      <c r="J3" s="199"/>
    </row>
    <row r="4" spans="2:10" ht="17.25" customHeight="1">
      <c r="B4" s="198"/>
      <c r="C4" s="134"/>
      <c r="D4" s="135"/>
      <c r="E4" s="135"/>
      <c r="F4" s="212" t="s">
        <v>104</v>
      </c>
      <c r="G4" s="213"/>
      <c r="H4" s="136"/>
      <c r="I4" s="239" t="s">
        <v>79</v>
      </c>
      <c r="J4" s="199"/>
    </row>
    <row r="5" spans="2:10" ht="15" customHeight="1">
      <c r="B5" s="198"/>
      <c r="C5" s="134"/>
      <c r="D5" s="135"/>
      <c r="E5" s="135"/>
      <c r="F5" s="214" t="s">
        <v>103</v>
      </c>
      <c r="G5" s="215"/>
      <c r="H5" s="136"/>
      <c r="I5" s="239"/>
      <c r="J5" s="199"/>
    </row>
    <row r="6" spans="2:10" ht="15" customHeight="1">
      <c r="B6" s="198"/>
      <c r="C6" s="134"/>
      <c r="D6" s="135"/>
      <c r="E6" s="135"/>
      <c r="F6" s="216" t="s">
        <v>99</v>
      </c>
      <c r="G6" s="217"/>
      <c r="H6" s="136"/>
      <c r="I6" s="239"/>
      <c r="J6" s="199"/>
    </row>
    <row r="7" spans="2:10" ht="15" customHeight="1" thickBot="1">
      <c r="B7" s="198"/>
      <c r="C7" s="134"/>
      <c r="D7" s="134"/>
      <c r="E7" s="134"/>
      <c r="F7" s="241" t="s">
        <v>245</v>
      </c>
      <c r="G7" s="242"/>
      <c r="H7" s="135"/>
      <c r="I7" s="146" t="s">
        <v>251</v>
      </c>
      <c r="J7" s="199"/>
    </row>
    <row r="8" spans="2:10">
      <c r="B8" s="198"/>
      <c r="C8" s="100" t="s">
        <v>74</v>
      </c>
      <c r="D8" s="107"/>
      <c r="E8" s="137"/>
      <c r="F8" s="240"/>
      <c r="G8" s="240"/>
      <c r="H8" s="135"/>
      <c r="I8" s="134"/>
      <c r="J8" s="199"/>
    </row>
    <row r="9" spans="2:10">
      <c r="B9" s="198"/>
      <c r="C9" s="108" t="s">
        <v>143</v>
      </c>
      <c r="D9" s="105"/>
      <c r="E9" s="138"/>
      <c r="F9" s="106" t="s">
        <v>71</v>
      </c>
      <c r="G9" s="126"/>
      <c r="H9" s="135"/>
      <c r="I9" s="236" t="s">
        <v>100</v>
      </c>
      <c r="J9" s="199"/>
    </row>
    <row r="10" spans="2:10" ht="16.5" customHeight="1">
      <c r="B10" s="198"/>
      <c r="C10" s="113" t="s">
        <v>145</v>
      </c>
      <c r="D10" s="114"/>
      <c r="E10" s="138"/>
      <c r="F10" s="110" t="s">
        <v>0</v>
      </c>
      <c r="G10" s="126"/>
      <c r="H10" s="135"/>
      <c r="I10" s="236"/>
      <c r="J10" s="199"/>
    </row>
    <row r="11" spans="2:10" ht="6.75" customHeight="1" thickBot="1">
      <c r="B11" s="198"/>
      <c r="C11" s="140"/>
      <c r="D11" s="141"/>
      <c r="E11" s="139"/>
      <c r="F11" s="142"/>
      <c r="G11" s="143"/>
      <c r="H11" s="135"/>
      <c r="I11" s="144"/>
      <c r="J11" s="199"/>
    </row>
    <row r="12" spans="2:10" s="6" customFormat="1" ht="15.75" hidden="1" customHeight="1" thickBot="1">
      <c r="B12" s="198"/>
      <c r="C12" s="80"/>
      <c r="D12" s="82"/>
      <c r="E12" s="109"/>
      <c r="F12" s="111"/>
      <c r="G12" s="112"/>
      <c r="H12" s="81"/>
      <c r="I12" s="81"/>
      <c r="J12" s="199"/>
    </row>
    <row r="13" spans="2:10" ht="36.75" thickBot="1">
      <c r="B13" s="200"/>
      <c r="C13" s="147" t="s">
        <v>63</v>
      </c>
      <c r="D13" s="148" t="s">
        <v>2</v>
      </c>
      <c r="E13" s="149"/>
      <c r="F13" s="150" t="s">
        <v>62</v>
      </c>
      <c r="G13" s="148" t="s">
        <v>4</v>
      </c>
      <c r="H13" s="151"/>
      <c r="I13" s="152" t="s">
        <v>87</v>
      </c>
      <c r="J13" s="199"/>
    </row>
    <row r="14" spans="2:10" ht="16.5" thickTop="1">
      <c r="B14" s="198"/>
      <c r="C14" s="129" t="s">
        <v>156</v>
      </c>
      <c r="D14" s="230" t="s">
        <v>154</v>
      </c>
      <c r="E14" s="83"/>
      <c r="F14" s="208"/>
      <c r="G14" s="209"/>
      <c r="H14" s="84"/>
      <c r="I14" s="227" t="s">
        <v>5</v>
      </c>
      <c r="J14" s="199"/>
    </row>
    <row r="15" spans="2:10">
      <c r="B15" s="198"/>
      <c r="C15" s="127" t="s">
        <v>155</v>
      </c>
      <c r="D15" s="28" t="s">
        <v>6</v>
      </c>
      <c r="E15" s="85"/>
      <c r="F15" s="207"/>
      <c r="G15" s="210"/>
      <c r="H15" s="86"/>
      <c r="I15" s="228" t="s">
        <v>247</v>
      </c>
      <c r="J15" s="199"/>
    </row>
    <row r="16" spans="2:10" ht="18" hidden="1">
      <c r="B16" s="198"/>
      <c r="C16" s="127" t="s">
        <v>229</v>
      </c>
      <c r="D16" s="28" t="s">
        <v>230</v>
      </c>
      <c r="E16" s="85"/>
      <c r="F16" s="207"/>
      <c r="G16" s="211"/>
      <c r="H16" s="86"/>
      <c r="I16" s="229" t="s">
        <v>120</v>
      </c>
      <c r="J16" s="201"/>
    </row>
    <row r="17" spans="2:10" ht="31.5">
      <c r="B17" s="198"/>
      <c r="C17" s="127" t="s">
        <v>7</v>
      </c>
      <c r="D17" s="28" t="s">
        <v>157</v>
      </c>
      <c r="E17" s="85"/>
      <c r="F17" s="207"/>
      <c r="G17" s="210"/>
      <c r="H17" s="86"/>
      <c r="I17" s="228" t="s">
        <v>5</v>
      </c>
      <c r="J17" s="199"/>
    </row>
    <row r="18" spans="2:10">
      <c r="B18" s="198"/>
      <c r="C18" s="127" t="s">
        <v>7</v>
      </c>
      <c r="D18" s="75" t="s">
        <v>164</v>
      </c>
      <c r="E18" s="85"/>
      <c r="F18" s="207"/>
      <c r="G18" s="210"/>
      <c r="H18" s="86"/>
      <c r="I18" s="130" t="s">
        <v>248</v>
      </c>
      <c r="J18" s="199"/>
    </row>
    <row r="19" spans="2:10">
      <c r="B19" s="198"/>
      <c r="C19" s="127" t="s">
        <v>7</v>
      </c>
      <c r="D19" s="75" t="s">
        <v>158</v>
      </c>
      <c r="E19" s="85"/>
      <c r="F19" s="72"/>
      <c r="G19" s="210"/>
      <c r="H19" s="86"/>
      <c r="I19" s="130" t="s">
        <v>167</v>
      </c>
      <c r="J19" s="199"/>
    </row>
    <row r="20" spans="2:10">
      <c r="B20" s="198"/>
      <c r="C20" s="127" t="s">
        <v>159</v>
      </c>
      <c r="D20" s="75" t="s">
        <v>160</v>
      </c>
      <c r="E20" s="85"/>
      <c r="F20" s="207"/>
      <c r="G20" s="210"/>
      <c r="H20" s="86"/>
      <c r="I20" s="228" t="s">
        <v>5</v>
      </c>
      <c r="J20" s="199"/>
    </row>
    <row r="21" spans="2:10">
      <c r="B21" s="198"/>
      <c r="C21" s="127" t="s">
        <v>159</v>
      </c>
      <c r="D21" s="75" t="s">
        <v>163</v>
      </c>
      <c r="E21" s="85"/>
      <c r="F21" s="72"/>
      <c r="G21" s="210"/>
      <c r="H21" s="86"/>
      <c r="I21" s="130" t="s">
        <v>168</v>
      </c>
      <c r="J21" s="199"/>
    </row>
    <row r="22" spans="2:10">
      <c r="B22" s="198"/>
      <c r="C22" s="127" t="s">
        <v>9</v>
      </c>
      <c r="D22" s="28" t="s">
        <v>123</v>
      </c>
      <c r="E22" s="85"/>
      <c r="F22" s="234"/>
      <c r="G22" s="26"/>
      <c r="H22" s="86"/>
      <c r="I22" s="130" t="s">
        <v>5</v>
      </c>
      <c r="J22" s="199"/>
    </row>
    <row r="23" spans="2:10">
      <c r="B23" s="198"/>
      <c r="C23" s="127" t="s">
        <v>10</v>
      </c>
      <c r="D23" s="28" t="s">
        <v>64</v>
      </c>
      <c r="E23" s="85"/>
      <c r="F23" s="72"/>
      <c r="G23" s="210"/>
      <c r="H23" s="86"/>
      <c r="I23" s="130" t="s">
        <v>122</v>
      </c>
      <c r="J23" s="199"/>
    </row>
    <row r="24" spans="2:10">
      <c r="B24" s="198"/>
      <c r="C24" s="127" t="s">
        <v>11</v>
      </c>
      <c r="D24" s="28" t="s">
        <v>12</v>
      </c>
      <c r="E24" s="85"/>
      <c r="F24" s="72"/>
      <c r="G24" s="210">
        <v>15</v>
      </c>
      <c r="H24" s="86"/>
      <c r="I24" s="228" t="s">
        <v>5</v>
      </c>
      <c r="J24" s="199"/>
    </row>
    <row r="25" spans="2:10">
      <c r="B25" s="198"/>
      <c r="C25" s="127" t="s">
        <v>14</v>
      </c>
      <c r="D25" s="28" t="s">
        <v>15</v>
      </c>
      <c r="E25" s="85"/>
      <c r="F25" s="207"/>
      <c r="G25" s="210"/>
      <c r="H25" s="86"/>
      <c r="I25" s="228" t="s">
        <v>216</v>
      </c>
      <c r="J25" s="199"/>
    </row>
    <row r="26" spans="2:10" hidden="1">
      <c r="B26" s="198"/>
      <c r="C26" s="127" t="s">
        <v>16</v>
      </c>
      <c r="D26" s="28" t="s">
        <v>176</v>
      </c>
      <c r="E26" s="85"/>
      <c r="F26" s="27"/>
      <c r="G26" s="92" t="s">
        <v>240</v>
      </c>
      <c r="H26" s="86"/>
      <c r="I26" s="130" t="s">
        <v>219</v>
      </c>
      <c r="J26" s="199"/>
    </row>
    <row r="27" spans="2:10">
      <c r="B27" s="198"/>
      <c r="C27" s="127" t="s">
        <v>18</v>
      </c>
      <c r="D27" s="28" t="s">
        <v>17</v>
      </c>
      <c r="E27" s="85"/>
      <c r="F27" s="72"/>
      <c r="G27" s="219"/>
      <c r="H27" s="86"/>
      <c r="I27" s="130" t="s">
        <v>125</v>
      </c>
      <c r="J27" s="199"/>
    </row>
    <row r="28" spans="2:10">
      <c r="B28" s="198"/>
      <c r="C28" s="127" t="s">
        <v>169</v>
      </c>
      <c r="D28" s="28" t="s">
        <v>19</v>
      </c>
      <c r="E28" s="85"/>
      <c r="F28" s="72"/>
      <c r="G28" s="210"/>
      <c r="H28" s="86"/>
      <c r="I28" s="130" t="s">
        <v>129</v>
      </c>
      <c r="J28" s="199"/>
    </row>
    <row r="29" spans="2:10">
      <c r="B29" s="198"/>
      <c r="C29" s="127" t="s">
        <v>20</v>
      </c>
      <c r="D29" s="28" t="s">
        <v>21</v>
      </c>
      <c r="E29" s="85"/>
      <c r="F29" s="72"/>
      <c r="G29" s="210">
        <v>15</v>
      </c>
      <c r="H29" s="86"/>
      <c r="I29" s="130" t="s">
        <v>5</v>
      </c>
      <c r="J29" s="199"/>
    </row>
    <row r="30" spans="2:10">
      <c r="B30" s="198"/>
      <c r="C30" s="127" t="s">
        <v>22</v>
      </c>
      <c r="D30" s="28" t="s">
        <v>23</v>
      </c>
      <c r="E30" s="85"/>
      <c r="F30" s="72"/>
      <c r="G30" s="210"/>
      <c r="H30" s="86"/>
      <c r="I30" s="130" t="s">
        <v>5</v>
      </c>
      <c r="J30" s="199"/>
    </row>
    <row r="31" spans="2:10">
      <c r="B31" s="198"/>
      <c r="C31" s="127" t="s">
        <v>22</v>
      </c>
      <c r="D31" s="28" t="s">
        <v>224</v>
      </c>
      <c r="E31" s="85"/>
      <c r="F31" s="72"/>
      <c r="G31" s="210"/>
      <c r="H31" s="86"/>
      <c r="I31" s="130" t="s">
        <v>171</v>
      </c>
      <c r="J31" s="199"/>
    </row>
    <row r="32" spans="2:10">
      <c r="B32" s="198"/>
      <c r="C32" s="127" t="s">
        <v>65</v>
      </c>
      <c r="D32" s="28" t="s">
        <v>181</v>
      </c>
      <c r="E32" s="85"/>
      <c r="F32" s="72"/>
      <c r="G32" s="210"/>
      <c r="H32" s="86"/>
      <c r="I32" s="130" t="s">
        <v>5</v>
      </c>
      <c r="J32" s="199"/>
    </row>
    <row r="33" spans="2:10">
      <c r="B33" s="198"/>
      <c r="C33" s="127" t="s">
        <v>24</v>
      </c>
      <c r="D33" s="28" t="s">
        <v>172</v>
      </c>
      <c r="E33" s="85"/>
      <c r="F33" s="207"/>
      <c r="G33" s="210"/>
      <c r="H33" s="86"/>
      <c r="I33" s="228" t="s">
        <v>5</v>
      </c>
      <c r="J33" s="199"/>
    </row>
    <row r="34" spans="2:10">
      <c r="B34" s="198"/>
      <c r="C34" s="127" t="s">
        <v>25</v>
      </c>
      <c r="D34" s="28" t="s">
        <v>177</v>
      </c>
      <c r="E34" s="85"/>
      <c r="F34" s="207"/>
      <c r="G34" s="210"/>
      <c r="H34" s="86"/>
      <c r="I34" s="228" t="s">
        <v>178</v>
      </c>
      <c r="J34" s="199"/>
    </row>
    <row r="35" spans="2:10">
      <c r="B35" s="198"/>
      <c r="C35" s="127" t="s">
        <v>26</v>
      </c>
      <c r="D35" s="28" t="s">
        <v>173</v>
      </c>
      <c r="E35" s="85"/>
      <c r="F35" s="207"/>
      <c r="G35" s="210"/>
      <c r="H35" s="86"/>
      <c r="I35" s="228" t="s">
        <v>13</v>
      </c>
      <c r="J35" s="199"/>
    </row>
    <row r="36" spans="2:10">
      <c r="B36" s="198"/>
      <c r="C36" s="127" t="s">
        <v>249</v>
      </c>
      <c r="D36" s="28" t="s">
        <v>27</v>
      </c>
      <c r="E36" s="85"/>
      <c r="F36" s="72"/>
      <c r="G36" s="26"/>
      <c r="H36" s="86"/>
      <c r="I36" s="202" t="s">
        <v>5</v>
      </c>
      <c r="J36" s="199"/>
    </row>
    <row r="37" spans="2:10">
      <c r="B37" s="198"/>
      <c r="C37" s="127" t="s">
        <v>28</v>
      </c>
      <c r="D37" s="28" t="s">
        <v>174</v>
      </c>
      <c r="E37" s="85"/>
      <c r="F37" s="72"/>
      <c r="G37" s="210"/>
      <c r="H37" s="86"/>
      <c r="I37" s="130" t="s">
        <v>29</v>
      </c>
      <c r="J37" s="199"/>
    </row>
    <row r="38" spans="2:10" ht="31.5">
      <c r="B38" s="198"/>
      <c r="C38" s="127" t="s">
        <v>220</v>
      </c>
      <c r="D38" s="28" t="s">
        <v>183</v>
      </c>
      <c r="E38" s="85"/>
      <c r="F38" s="72"/>
      <c r="G38" s="26"/>
      <c r="H38" s="86"/>
      <c r="I38" s="130" t="s">
        <v>184</v>
      </c>
      <c r="J38" s="199"/>
    </row>
    <row r="39" spans="2:10">
      <c r="B39" s="198"/>
      <c r="C39" s="127" t="s">
        <v>221</v>
      </c>
      <c r="D39" s="28" t="s">
        <v>233</v>
      </c>
      <c r="E39" s="85"/>
      <c r="F39" s="72"/>
      <c r="G39" s="210"/>
      <c r="H39" s="86"/>
      <c r="I39" s="131"/>
      <c r="J39" s="199"/>
    </row>
    <row r="40" spans="2:10">
      <c r="B40" s="198"/>
      <c r="C40" s="127" t="s">
        <v>222</v>
      </c>
      <c r="D40" s="28" t="s">
        <v>217</v>
      </c>
      <c r="E40" s="85"/>
      <c r="F40" s="72"/>
      <c r="G40" s="210">
        <v>15</v>
      </c>
      <c r="H40" s="86"/>
      <c r="I40" s="130" t="s">
        <v>185</v>
      </c>
      <c r="J40" s="199"/>
    </row>
    <row r="41" spans="2:10">
      <c r="B41" s="198"/>
      <c r="C41" s="127" t="s">
        <v>30</v>
      </c>
      <c r="D41" s="28" t="s">
        <v>32</v>
      </c>
      <c r="E41" s="85"/>
      <c r="F41" s="72"/>
      <c r="G41" s="232">
        <v>15</v>
      </c>
      <c r="H41" s="86"/>
      <c r="I41" s="130" t="s">
        <v>29</v>
      </c>
      <c r="J41" s="199"/>
    </row>
    <row r="42" spans="2:10" ht="31.5">
      <c r="B42" s="198"/>
      <c r="C42" s="127" t="s">
        <v>31</v>
      </c>
      <c r="D42" s="28" t="s">
        <v>182</v>
      </c>
      <c r="E42" s="85"/>
      <c r="F42" s="72"/>
      <c r="G42" s="210">
        <v>15</v>
      </c>
      <c r="H42" s="86"/>
      <c r="I42" s="130" t="s">
        <v>29</v>
      </c>
      <c r="J42" s="199"/>
    </row>
    <row r="43" spans="2:10">
      <c r="B43" s="198"/>
      <c r="C43" s="127" t="s">
        <v>33</v>
      </c>
      <c r="D43" s="28" t="s">
        <v>34</v>
      </c>
      <c r="E43" s="85"/>
      <c r="F43" s="72"/>
      <c r="G43" s="210"/>
      <c r="H43" s="86"/>
      <c r="I43" s="130" t="s">
        <v>5</v>
      </c>
      <c r="J43" s="199"/>
    </row>
    <row r="44" spans="2:10">
      <c r="B44" s="198"/>
      <c r="C44" s="127" t="s">
        <v>35</v>
      </c>
      <c r="D44" s="28" t="s">
        <v>66</v>
      </c>
      <c r="E44" s="85"/>
      <c r="F44" s="72"/>
      <c r="G44" s="210"/>
      <c r="H44" s="86"/>
      <c r="I44" s="130" t="s">
        <v>13</v>
      </c>
      <c r="J44" s="199"/>
    </row>
    <row r="45" spans="2:10">
      <c r="B45" s="198"/>
      <c r="C45" s="127" t="s">
        <v>203</v>
      </c>
      <c r="D45" s="28" t="s">
        <v>67</v>
      </c>
      <c r="E45" s="85"/>
      <c r="F45" s="72"/>
      <c r="G45" s="210"/>
      <c r="H45" s="86"/>
      <c r="I45" s="130" t="s">
        <v>122</v>
      </c>
      <c r="J45" s="199"/>
    </row>
    <row r="46" spans="2:10">
      <c r="B46" s="198"/>
      <c r="C46" s="127" t="s">
        <v>37</v>
      </c>
      <c r="D46" s="28" t="s">
        <v>38</v>
      </c>
      <c r="E46" s="85"/>
      <c r="F46" s="72"/>
      <c r="G46" s="210"/>
      <c r="H46" s="86"/>
      <c r="I46" s="130" t="s">
        <v>120</v>
      </c>
      <c r="J46" s="199"/>
    </row>
    <row r="47" spans="2:10">
      <c r="B47" s="198"/>
      <c r="C47" s="127" t="s">
        <v>39</v>
      </c>
      <c r="D47" s="28" t="s">
        <v>40</v>
      </c>
      <c r="E47" s="85"/>
      <c r="F47" s="72"/>
      <c r="G47" s="210"/>
      <c r="H47" s="86"/>
      <c r="I47" s="130" t="s">
        <v>120</v>
      </c>
      <c r="J47" s="199"/>
    </row>
    <row r="48" spans="2:10">
      <c r="B48" s="198"/>
      <c r="C48" s="127" t="s">
        <v>41</v>
      </c>
      <c r="D48" s="28" t="s">
        <v>68</v>
      </c>
      <c r="E48" s="85"/>
      <c r="F48" s="72"/>
      <c r="G48" s="210"/>
      <c r="H48" s="86"/>
      <c r="I48" s="130"/>
      <c r="J48" s="199"/>
    </row>
    <row r="49" spans="2:10">
      <c r="B49" s="198"/>
      <c r="C49" s="127" t="s">
        <v>41</v>
      </c>
      <c r="D49" s="28" t="s">
        <v>205</v>
      </c>
      <c r="E49" s="85"/>
      <c r="F49" s="72"/>
      <c r="G49" s="210"/>
      <c r="H49" s="86"/>
      <c r="I49" s="130" t="s">
        <v>122</v>
      </c>
      <c r="J49" s="199"/>
    </row>
    <row r="50" spans="2:10">
      <c r="B50" s="198"/>
      <c r="C50" s="127" t="s">
        <v>42</v>
      </c>
      <c r="D50" s="28" t="s">
        <v>43</v>
      </c>
      <c r="E50" s="85"/>
      <c r="F50" s="72"/>
      <c r="G50" s="210"/>
      <c r="H50" s="86"/>
      <c r="I50" s="130" t="s">
        <v>5</v>
      </c>
      <c r="J50" s="199"/>
    </row>
    <row r="51" spans="2:10">
      <c r="B51" s="198"/>
      <c r="C51" s="127" t="s">
        <v>44</v>
      </c>
      <c r="D51" s="231" t="s">
        <v>45</v>
      </c>
      <c r="E51" s="85"/>
      <c r="F51" s="72"/>
      <c r="G51" s="218"/>
      <c r="H51" s="86"/>
      <c r="I51" s="130" t="s">
        <v>5</v>
      </c>
      <c r="J51" s="199"/>
    </row>
    <row r="52" spans="2:10" hidden="1">
      <c r="B52" s="198"/>
      <c r="C52" s="127" t="s">
        <v>229</v>
      </c>
      <c r="D52" s="28" t="s">
        <v>232</v>
      </c>
      <c r="E52" s="85"/>
      <c r="F52" s="72"/>
      <c r="G52" s="210"/>
      <c r="H52" s="86"/>
      <c r="I52" s="130"/>
      <c r="J52" s="199"/>
    </row>
    <row r="53" spans="2:10">
      <c r="B53" s="198"/>
      <c r="C53" s="127" t="s">
        <v>46</v>
      </c>
      <c r="D53" s="28" t="s">
        <v>47</v>
      </c>
      <c r="E53" s="85"/>
      <c r="F53" s="72"/>
      <c r="G53" s="210"/>
      <c r="H53" s="86"/>
      <c r="I53" s="130" t="s">
        <v>29</v>
      </c>
      <c r="J53" s="199"/>
    </row>
    <row r="54" spans="2:10" ht="31.5">
      <c r="B54" s="198"/>
      <c r="C54" s="127" t="s">
        <v>206</v>
      </c>
      <c r="D54" s="28" t="s">
        <v>48</v>
      </c>
      <c r="E54" s="85"/>
      <c r="F54" s="72"/>
      <c r="G54" s="210"/>
      <c r="H54" s="86"/>
      <c r="I54" s="128" t="s">
        <v>13</v>
      </c>
      <c r="J54" s="199"/>
    </row>
    <row r="55" spans="2:10">
      <c r="B55" s="198"/>
      <c r="C55" s="127" t="s">
        <v>49</v>
      </c>
      <c r="D55" s="28" t="s">
        <v>50</v>
      </c>
      <c r="E55" s="85"/>
      <c r="F55" s="72"/>
      <c r="G55" s="210"/>
      <c r="H55" s="86"/>
      <c r="I55" s="128" t="s">
        <v>5</v>
      </c>
      <c r="J55" s="199"/>
    </row>
    <row r="56" spans="2:10">
      <c r="B56" s="198"/>
      <c r="C56" s="127" t="s">
        <v>51</v>
      </c>
      <c r="D56" s="28" t="s">
        <v>207</v>
      </c>
      <c r="E56" s="85"/>
      <c r="F56" s="207"/>
      <c r="G56" s="210"/>
      <c r="H56" s="86"/>
      <c r="I56" s="128" t="s">
        <v>13</v>
      </c>
      <c r="J56" s="199"/>
    </row>
    <row r="57" spans="2:10">
      <c r="B57" s="198"/>
      <c r="C57" s="127" t="s">
        <v>208</v>
      </c>
      <c r="D57" s="28" t="s">
        <v>52</v>
      </c>
      <c r="E57" s="85"/>
      <c r="F57" s="72"/>
      <c r="G57" s="210"/>
      <c r="H57" s="86"/>
      <c r="I57" s="128" t="s">
        <v>5</v>
      </c>
      <c r="J57" s="199"/>
    </row>
    <row r="58" spans="2:10">
      <c r="B58" s="198"/>
      <c r="C58" s="127" t="s">
        <v>209</v>
      </c>
      <c r="D58" s="28" t="s">
        <v>53</v>
      </c>
      <c r="E58" s="85"/>
      <c r="F58" s="72"/>
      <c r="G58" s="26"/>
      <c r="H58" s="86"/>
      <c r="I58" s="128" t="s">
        <v>54</v>
      </c>
      <c r="J58" s="199"/>
    </row>
    <row r="59" spans="2:10">
      <c r="B59" s="198"/>
      <c r="C59" s="127" t="s">
        <v>210</v>
      </c>
      <c r="D59" s="28" t="s">
        <v>234</v>
      </c>
      <c r="E59" s="85"/>
      <c r="F59" s="72"/>
      <c r="G59" s="210">
        <v>15</v>
      </c>
      <c r="H59" s="86"/>
      <c r="I59" s="128" t="s">
        <v>54</v>
      </c>
      <c r="J59" s="199"/>
    </row>
    <row r="60" spans="2:10">
      <c r="B60" s="198"/>
      <c r="C60" s="127" t="s">
        <v>211</v>
      </c>
      <c r="D60" s="28" t="s">
        <v>213</v>
      </c>
      <c r="E60" s="85"/>
      <c r="F60" s="72"/>
      <c r="G60" s="210"/>
      <c r="H60" s="86"/>
      <c r="I60" s="128" t="s">
        <v>55</v>
      </c>
      <c r="J60" s="199"/>
    </row>
    <row r="61" spans="2:10" ht="15" customHeight="1">
      <c r="B61" s="198"/>
      <c r="C61" s="127" t="s">
        <v>212</v>
      </c>
      <c r="D61" s="28" t="s">
        <v>56</v>
      </c>
      <c r="E61" s="85"/>
      <c r="F61" s="72"/>
      <c r="G61" s="210"/>
      <c r="H61" s="86"/>
      <c r="I61" s="128" t="s">
        <v>5</v>
      </c>
      <c r="J61" s="199"/>
    </row>
    <row r="62" spans="2:10">
      <c r="B62" s="198"/>
      <c r="C62" s="127" t="s">
        <v>212</v>
      </c>
      <c r="D62" s="28" t="s">
        <v>57</v>
      </c>
      <c r="E62" s="85"/>
      <c r="F62" s="72"/>
      <c r="G62" s="210"/>
      <c r="H62" s="86"/>
      <c r="I62" s="128" t="s">
        <v>69</v>
      </c>
      <c r="J62" s="199"/>
    </row>
    <row r="63" spans="2:10" ht="15.75" customHeight="1">
      <c r="B63" s="198"/>
      <c r="C63" s="127" t="s">
        <v>58</v>
      </c>
      <c r="D63" s="28" t="s">
        <v>59</v>
      </c>
      <c r="E63" s="85"/>
      <c r="F63" s="72"/>
      <c r="G63" s="232">
        <v>14</v>
      </c>
      <c r="H63" s="86"/>
      <c r="I63" s="128" t="s">
        <v>13</v>
      </c>
      <c r="J63" s="199"/>
    </row>
    <row r="64" spans="2:10" ht="15.75" customHeight="1">
      <c r="B64" s="198"/>
      <c r="C64" s="127" t="s">
        <v>60</v>
      </c>
      <c r="D64" s="28" t="s">
        <v>61</v>
      </c>
      <c r="E64" s="85"/>
      <c r="F64" s="72"/>
      <c r="G64" s="232">
        <v>14</v>
      </c>
      <c r="H64" s="86"/>
      <c r="I64" s="128" t="s">
        <v>13</v>
      </c>
      <c r="J64" s="199"/>
    </row>
    <row r="65" spans="2:10" ht="16.5" thickBot="1">
      <c r="B65" s="198"/>
      <c r="C65" s="127" t="s">
        <v>235</v>
      </c>
      <c r="D65" s="221"/>
      <c r="E65" s="85"/>
      <c r="F65" s="207"/>
      <c r="G65" s="219"/>
      <c r="H65" s="86"/>
      <c r="I65" s="220" t="s">
        <v>5</v>
      </c>
      <c r="J65" s="199"/>
    </row>
    <row r="66" spans="2:10">
      <c r="B66" s="203"/>
      <c r="C66" s="127" t="s">
        <v>236</v>
      </c>
      <c r="D66" s="221"/>
      <c r="E66" s="85"/>
      <c r="F66" s="207"/>
      <c r="G66" s="219"/>
      <c r="H66" s="86"/>
      <c r="I66" s="220" t="s">
        <v>5</v>
      </c>
      <c r="J66" s="199"/>
    </row>
    <row r="67" spans="2:10">
      <c r="B67" s="198"/>
      <c r="C67" s="127" t="s">
        <v>237</v>
      </c>
      <c r="D67" s="221"/>
      <c r="E67" s="85"/>
      <c r="F67" s="207"/>
      <c r="G67" s="219"/>
      <c r="H67" s="86"/>
      <c r="I67" s="220" t="s">
        <v>5</v>
      </c>
      <c r="J67" s="199"/>
    </row>
    <row r="68" spans="2:10">
      <c r="B68" s="198"/>
      <c r="C68" s="127" t="s">
        <v>238</v>
      </c>
      <c r="D68" s="221"/>
      <c r="E68" s="85"/>
      <c r="F68" s="207"/>
      <c r="G68" s="219"/>
      <c r="H68" s="86"/>
      <c r="I68" s="220" t="s">
        <v>5</v>
      </c>
      <c r="J68" s="199"/>
    </row>
    <row r="69" spans="2:10">
      <c r="B69" s="198"/>
      <c r="C69" s="127" t="s">
        <v>239</v>
      </c>
      <c r="D69" s="221"/>
      <c r="E69" s="85"/>
      <c r="F69" s="207"/>
      <c r="G69" s="219"/>
      <c r="H69" s="86"/>
      <c r="I69" s="220" t="s">
        <v>5</v>
      </c>
      <c r="J69" s="199"/>
    </row>
    <row r="70" spans="2:10" ht="16.5" thickBot="1">
      <c r="B70" s="204"/>
      <c r="C70" s="205"/>
      <c r="D70" s="205"/>
      <c r="E70" s="205"/>
      <c r="F70" s="205"/>
      <c r="G70" s="205"/>
      <c r="H70" s="205"/>
      <c r="I70" s="205"/>
      <c r="J70" s="206"/>
    </row>
    <row r="71" spans="2:10" ht="87" customHeight="1">
      <c r="B71" s="235" t="str">
        <f>ReferenceData!J17</f>
        <v xml:space="preserve">This tool is provided for your convenience and is based on the standard form of HAR® Purchase Contract released on 11/2022  and available data at the time of development.  It is a template designed only to assist the user, and this software is provided “as is” and any expressed or implied warranties, including, but not limited to, the implied warranties of merchantability or fitness for any particular purpose are disclaimed.  In no event shall the developers or distributors be liable for any direct, indirect, incidental, special, exemplary, or consequential damages however caused or on any theory of liability arising in any way out of the use of this software. Further, we are not responsible for any errors or omissions by the user of this software, and since dates may change or the terms of a particular contract may vary from the standard form, the user is responsible to double check to ensure that the results are accurate. </v>
      </c>
      <c r="C71" s="235"/>
      <c r="D71" s="235"/>
      <c r="E71" s="235"/>
      <c r="F71" s="235"/>
      <c r="G71" s="235"/>
      <c r="H71" s="235"/>
      <c r="I71" s="235"/>
      <c r="J71" s="235"/>
    </row>
    <row r="72" spans="2:10">
      <c r="B72" s="115"/>
      <c r="C72" s="121"/>
      <c r="D72" s="121"/>
      <c r="E72" s="115"/>
      <c r="F72" s="121"/>
      <c r="G72" s="121"/>
      <c r="H72" s="121"/>
      <c r="I72" s="121"/>
      <c r="J72" s="115"/>
    </row>
    <row r="73" spans="2:10">
      <c r="B73" s="115"/>
      <c r="C73" s="115"/>
      <c r="D73" s="115"/>
      <c r="E73" s="115"/>
      <c r="F73" s="115"/>
      <c r="G73" s="115"/>
      <c r="H73" s="115"/>
      <c r="I73" s="122"/>
      <c r="J73" s="115"/>
    </row>
    <row r="75" spans="2:10">
      <c r="D75" s="233"/>
    </row>
    <row r="79" spans="2:10" hidden="1">
      <c r="C79" s="4">
        <v>0</v>
      </c>
    </row>
    <row r="80" spans="2:10" ht="21" hidden="1" customHeight="1">
      <c r="C80" s="4" t="s">
        <v>232</v>
      </c>
    </row>
    <row r="81" spans="3:3" ht="15" hidden="1" customHeight="1">
      <c r="C81" s="4" t="s">
        <v>45</v>
      </c>
    </row>
  </sheetData>
  <sheetProtection algorithmName="SHA-512" hashValue="ucIL8yNIOObaTmy/v7VaAxvcAv0fsEyx+BJRn6PoJSvNBa7uSWBnHoDeQFiKuHFZez9aAudK1lkLdloQHfmEMg==" saltValue="fdMhybdmD0HCLAZutk4/Jw==" spinCount="100000" sheet="1"/>
  <mergeCells count="6">
    <mergeCell ref="B71:J71"/>
    <mergeCell ref="I9:I10"/>
    <mergeCell ref="F3:G3"/>
    <mergeCell ref="I4:I6"/>
    <mergeCell ref="F8:G8"/>
    <mergeCell ref="F7:G7"/>
  </mergeCells>
  <conditionalFormatting sqref="G51">
    <cfRule type="expression" dxfId="2" priority="1">
      <formula>IF($D$51=$C$80,$C$80=1)</formula>
    </cfRule>
    <cfRule type="expression" dxfId="1" priority="4">
      <formula>$D$51&gt;=C81</formula>
    </cfRule>
    <cfRule type="expression" dxfId="0" priority="5">
      <formula>$D$51&gt;=$C$80</formula>
    </cfRule>
  </conditionalFormatting>
  <printOptions horizontalCentered="1" verticalCentered="1"/>
  <pageMargins left="0.34" right="0.25" top="0.41" bottom="0.25" header="0.3" footer="0.25"/>
  <pageSetup scale="55" fitToWidth="0" orientation="portrait" r:id="rId1"/>
  <drawing r:id="rId2"/>
  <extLst>
    <ext xmlns:x14="http://schemas.microsoft.com/office/spreadsheetml/2009/9/main" uri="{CCE6A557-97BC-4b89-ADB6-D9C93CAAB3DF}">
      <x14:dataValidations xmlns:xm="http://schemas.microsoft.com/office/excel/2006/main" count="17">
        <x14:dataValidation type="list" errorStyle="warning" showDropDown="1" showInputMessage="1" showErrorMessage="1" errorTitle="Choose from the dropdown" error="This cell effects other areas of the sheet, please choose a value from the dropdown list._x000a__x000a_Entering a different value may break some formulas on this sheet." xr:uid="{00000000-0002-0000-0000-000000000000}">
          <x14:formula1>
            <xm:f>ReferenceData!$B$56:$B$57</xm:f>
          </x14:formula1>
          <xm:sqref>I22</xm:sqref>
        </x14:dataValidation>
        <x14:dataValidation type="list" errorStyle="warning" allowBlank="1" showDropDown="1" showInputMessage="1" showErrorMessage="1" errorTitle="Choose from the dropdown" error="This cell effects other areas of the sheet, please choose a value from the dropdown list._x000a__x000a_Entering a different value may break some formulas on this sheet." xr:uid="{00000000-0002-0000-0000-000001000000}">
          <x14:formula1>
            <xm:f>ReferenceData!$A$7</xm:f>
          </x14:formula1>
          <xm:sqref>I23 I45 I48:I49</xm:sqref>
        </x14:dataValidation>
        <x14:dataValidation type="list" errorStyle="warning" allowBlank="1" showInputMessage="1" showErrorMessage="1" errorTitle="Choose from the dropdown" error="This cell effects other areas of the sheet, please choose a value from the dropdown list._x000a__x000a_Entering a different value may break some formulas on this sheet." xr:uid="{00000000-0002-0000-0000-000002000000}">
          <x14:formula1>
            <xm:f>ReferenceData!$A$5</xm:f>
          </x14:formula1>
          <xm:sqref>I52</xm:sqref>
        </x14:dataValidation>
        <x14:dataValidation type="list" errorStyle="warning" allowBlank="1" showDropDown="1" showInputMessage="1" showErrorMessage="1" errorTitle="Choose from the dropdown" error="This cell effects other areas of the sheet, please choose a value from the dropdown list._x000a__x000a_Entering a different value may break some formulas on this sheet." xr:uid="{00000000-0002-0000-0000-000003000000}">
          <x14:formula1>
            <xm:f>ReferenceData!$A$8</xm:f>
          </x14:formula1>
          <xm:sqref>I44 I63:I64</xm:sqref>
        </x14:dataValidation>
        <x14:dataValidation type="list" errorStyle="warning" allowBlank="1" showInputMessage="1" showErrorMessage="1" errorTitle="Choose from the dropdown" error="This cell effects other areas of the sheet, please choose a value from the dropdown list._x000a__x000a_Entering a different value may break some formulas on this sheet." xr:uid="{00000000-0002-0000-0000-000005000000}">
          <x14:formula1>
            <xm:f>ReferenceData!$A$8:$A$9</xm:f>
          </x14:formula1>
          <xm:sqref>I35</xm:sqref>
        </x14:dataValidation>
        <x14:dataValidation type="list" errorStyle="warning" allowBlank="1" showInputMessage="1" showErrorMessage="1" errorTitle="Choose from the dropdown" error="This cell effects other areas of the sheet, please choose a value from the dropdown list._x000a__x000a_Entering a different value may break some formulas on this sheet." xr:uid="{00000000-0002-0000-0000-000006000000}">
          <x14:formula1>
            <xm:f>ReferenceData!$B$50:$B$51</xm:f>
          </x14:formula1>
          <xm:sqref>I17 I33:I34 I14</xm:sqref>
        </x14:dataValidation>
        <x14:dataValidation type="list" allowBlank="1" showInputMessage="1" showErrorMessage="1" xr:uid="{00000000-0002-0000-0000-000007000000}">
          <x14:formula1>
            <xm:f>ReferenceData!$A$58:$A$59</xm:f>
          </x14:formula1>
          <xm:sqref>D14</xm:sqref>
        </x14:dataValidation>
        <x14:dataValidation type="list" allowBlank="1" showInputMessage="1" showErrorMessage="1" xr:uid="{00000000-0002-0000-0000-000008000000}">
          <x14:formula1>
            <xm:f>ReferenceData!$A$5:$A$6</xm:f>
          </x14:formula1>
          <xm:sqref>I20</xm:sqref>
        </x14:dataValidation>
        <x14:dataValidation type="list" errorStyle="warning" allowBlank="1" showInputMessage="1" showErrorMessage="1" errorTitle="Choose from the dropdown" error="This cell effects other areas of the sheet, please choose a value from the dropdown list._x000a__x000a_Entering a different value may break some formulas on this sheet." xr:uid="{00000000-0002-0000-0000-000009000000}">
          <x14:formula1>
            <xm:f>ReferenceData!$A$5:$A$6</xm:f>
          </x14:formula1>
          <xm:sqref>I24</xm:sqref>
        </x14:dataValidation>
        <x14:dataValidation type="list" errorStyle="warning" allowBlank="1" showDropDown="1" showInputMessage="1" showErrorMessage="1" errorTitle="Choose from the dropdown" error="This cell effects other areas of the sheet, please choose a value from the dropdown list._x000a__x000a_Entering a different value may break some formulas on this sheet." xr:uid="{00000000-0002-0000-0000-00000A000000}">
          <x14:formula1>
            <xm:f>ReferenceData!$A$5</xm:f>
          </x14:formula1>
          <xm:sqref>I29:I32 I36 I43 I50:I51 I55 I57 I61 I65:I69</xm:sqref>
        </x14:dataValidation>
        <x14:dataValidation type="list" errorStyle="warning" allowBlank="1" showInputMessage="1" showErrorMessage="1" errorTitle="Choose from the dropdown" error="This cell effects other areas of the sheet, please choose a value from the dropdown list._x000a__x000a_Entering a different value may break some formulas on this sheet." xr:uid="{00000000-0002-0000-0000-00000B000000}">
          <x14:formula1>
            <xm:f>ReferenceData!$A$9</xm:f>
          </x14:formula1>
          <xm:sqref>I16</xm:sqref>
        </x14:dataValidation>
        <x14:dataValidation type="list" errorStyle="warning" allowBlank="1" showInputMessage="1" showErrorMessage="1" errorTitle="Choose from the dropdown" error="This cell effects other areas of the sheet, please choose a value from the dropdown list._x000a__x000a_Entering a different value may break some formulas on this sheet." xr:uid="{00000000-0002-0000-0000-00000C000000}">
          <x14:formula1>
            <xm:f>ReferenceData!$A$9:$A$10</xm:f>
          </x14:formula1>
          <xm:sqref>I25</xm:sqref>
        </x14:dataValidation>
        <x14:dataValidation type="list" errorStyle="warning" allowBlank="1" showInputMessage="1" showErrorMessage="1" errorTitle="Choose from the dropdown" error="This cell effects other areas of the sheet, please choose a value from the dropdown list._x000a__x000a_Entering a different value may break some formulas on this sheet." xr:uid="{00000000-0002-0000-0000-00000D000000}">
          <x14:formula1>
            <xm:f>ReferenceData!$A$11</xm:f>
          </x14:formula1>
          <xm:sqref>I26</xm:sqref>
        </x14:dataValidation>
        <x14:dataValidation type="list" allowBlank="1" showInputMessage="1" showErrorMessage="1" xr:uid="{00000000-0002-0000-0000-00000E000000}">
          <x14:formula1>
            <xm:f>ReferenceData!$A$63:$A$64</xm:f>
          </x14:formula1>
          <xm:sqref>D51</xm:sqref>
        </x14:dataValidation>
        <x14:dataValidation type="list" errorStyle="warning" allowBlank="1" showDropDown="1" showInputMessage="1" showErrorMessage="1" errorTitle="Choose from the dropdown" error="This cell effects other areas of the sheet, please choose a value from the dropdown list._x000a__x000a_Entering a different value may break some formulas on this sheet." xr:uid="{00000000-0002-0000-0000-00000F000000}">
          <x14:formula1>
            <xm:f>ReferenceData!$A$9</xm:f>
          </x14:formula1>
          <xm:sqref>I46:I47 I54</xm:sqref>
        </x14:dataValidation>
        <x14:dataValidation type="list" errorStyle="warning" allowBlank="1" showDropDown="1" showInputMessage="1" showErrorMessage="1" errorTitle="Choose from the dropdown" error="This cell effects other areas of the sheet, please choose a value from the dropdown list._x000a__x000a_Entering a different value may break some formulas on this sheet." xr:uid="{00000000-0002-0000-0000-000010000000}">
          <x14:formula1>
            <xm:f>ReferenceData!$B$50:$B$51</xm:f>
          </x14:formula1>
          <xm:sqref>I56</xm:sqref>
        </x14:dataValidation>
        <x14:dataValidation type="list" errorStyle="warning" allowBlank="1" showInputMessage="1" showErrorMessage="1" errorTitle="Choose from the dropdown" error="This cell effects other areas of the sheet, please choose a value from the dropdown list._x000a__x000a_Entering a different value may break some formulas on this sheet." xr:uid="{19F61102-766E-45D9-8AB8-8D1E636D9BAF}">
          <x14:formula1>
            <xm:f>ReferenceData!$B$51:$B$52</xm:f>
          </x14:formula1>
          <xm:sqref>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B1:M77"/>
  <sheetViews>
    <sheetView showZeros="0" zoomScaleNormal="100" zoomScaleSheetLayoutView="40" workbookViewId="0">
      <selection activeCell="H17" sqref="H17"/>
    </sheetView>
  </sheetViews>
  <sheetFormatPr defaultColWidth="9.140625" defaultRowHeight="15"/>
  <cols>
    <col min="1" max="1" width="1.42578125" customWidth="1"/>
    <col min="2" max="2" width="2.85546875" customWidth="1"/>
    <col min="3" max="3" width="3" customWidth="1"/>
    <col min="4" max="4" width="11.5703125" customWidth="1"/>
    <col min="5" max="5" width="54.42578125" customWidth="1"/>
    <col min="6" max="6" width="0.5703125" hidden="1" customWidth="1"/>
    <col min="7" max="7" width="7.42578125" customWidth="1"/>
    <col min="8" max="8" width="21.85546875" customWidth="1"/>
    <col min="9" max="9" width="0.140625" customWidth="1"/>
    <col min="10" max="10" width="29.7109375" customWidth="1"/>
    <col min="11" max="11" width="2.85546875" customWidth="1"/>
    <col min="12" max="12" width="1.42578125" customWidth="1"/>
    <col min="13" max="13" width="24.85546875" customWidth="1"/>
    <col min="14" max="14" width="33.28515625" bestFit="1" customWidth="1"/>
  </cols>
  <sheetData>
    <row r="1" spans="2:13" ht="7.5" customHeight="1" thickBot="1"/>
    <row r="2" spans="2:13" ht="15.75" thickBot="1">
      <c r="B2" s="162"/>
      <c r="C2" s="163"/>
      <c r="D2" s="163"/>
      <c r="E2" s="163"/>
      <c r="F2" s="163"/>
      <c r="G2" s="163"/>
      <c r="H2" s="163"/>
      <c r="I2" s="164"/>
      <c r="J2" s="163"/>
      <c r="K2" s="165"/>
    </row>
    <row r="3" spans="2:13" ht="15.75" customHeight="1" thickBot="1">
      <c r="B3" s="166"/>
      <c r="C3" s="153"/>
      <c r="D3" s="153"/>
      <c r="E3" s="243" t="s">
        <v>152</v>
      </c>
      <c r="F3" s="154"/>
      <c r="G3" s="153"/>
      <c r="H3" s="153"/>
      <c r="I3" s="161"/>
      <c r="J3" s="159" t="s">
        <v>144</v>
      </c>
      <c r="K3" s="167"/>
    </row>
    <row r="4" spans="2:13" ht="15.75" customHeight="1" thickBot="1">
      <c r="B4" s="166"/>
      <c r="C4" s="153"/>
      <c r="D4" s="153"/>
      <c r="E4" s="243"/>
      <c r="F4" s="154"/>
      <c r="G4" s="153"/>
      <c r="H4" s="153"/>
      <c r="I4" s="160"/>
      <c r="J4" s="224" t="s">
        <v>72</v>
      </c>
      <c r="K4" s="167"/>
    </row>
    <row r="5" spans="2:13" ht="15" customHeight="1">
      <c r="B5" s="168"/>
      <c r="C5" s="155"/>
      <c r="D5" s="155"/>
      <c r="E5" s="243"/>
      <c r="F5" s="154"/>
      <c r="G5" s="153"/>
      <c r="H5" s="153"/>
      <c r="I5" s="157"/>
      <c r="J5" s="158"/>
      <c r="K5" s="167"/>
    </row>
    <row r="6" spans="2:13" ht="15.75" customHeight="1">
      <c r="B6" s="168"/>
      <c r="C6" s="155"/>
      <c r="D6" s="155"/>
      <c r="E6" s="156"/>
      <c r="F6" s="154"/>
      <c r="G6" s="153"/>
      <c r="H6" s="119" t="s">
        <v>71</v>
      </c>
      <c r="I6" s="100"/>
      <c r="J6" s="116" t="str">
        <f>StaticTimeline!J3</f>
        <v>#Enter Contract Reference Date on Entry Worksheet</v>
      </c>
      <c r="K6" s="167"/>
    </row>
    <row r="7" spans="2:13" s="22" customFormat="1" ht="15.75" customHeight="1">
      <c r="B7" s="168"/>
      <c r="C7" s="246" t="s">
        <v>75</v>
      </c>
      <c r="D7" s="247"/>
      <c r="E7" s="116" t="str">
        <f>StaticTimeline!E8</f>
        <v>#Enter Property Address on Entry Worksheet</v>
      </c>
      <c r="F7" s="20"/>
      <c r="G7" s="153"/>
      <c r="H7" s="99" t="s">
        <v>0</v>
      </c>
      <c r="I7" s="100"/>
      <c r="J7" s="116" t="str">
        <f>StaticTimeline!J4</f>
        <v>#Enter Acceptance Date on Entry Worksheet</v>
      </c>
      <c r="K7" s="167"/>
    </row>
    <row r="8" spans="2:13" s="22" customFormat="1" ht="15.75" customHeight="1">
      <c r="B8" s="168"/>
      <c r="C8" s="244" t="s">
        <v>143</v>
      </c>
      <c r="D8" s="245"/>
      <c r="E8" s="98">
        <f>IF(ISBLANK('Entry Worksheet'!D9),,'Entry Worksheet'!D9)</f>
        <v>0</v>
      </c>
      <c r="F8" s="20"/>
      <c r="G8" s="153"/>
      <c r="H8" s="99" t="s">
        <v>1</v>
      </c>
      <c r="I8" s="100"/>
      <c r="J8" s="118" t="str">
        <f>StaticTimeline!J5</f>
        <v>#Complete F-2 on Entry Worksheet or remove invalid entry</v>
      </c>
      <c r="K8" s="167"/>
    </row>
    <row r="9" spans="2:13" s="22" customFormat="1" ht="15.75" customHeight="1">
      <c r="B9" s="168"/>
      <c r="C9" s="244" t="s">
        <v>145</v>
      </c>
      <c r="D9" s="245"/>
      <c r="E9" s="98">
        <f>IF(ISBLANK('Entry Worksheet'!D10),,'Entry Worksheet'!D10)</f>
        <v>0</v>
      </c>
      <c r="F9" s="20"/>
      <c r="G9" s="153"/>
      <c r="H9" s="99" t="s">
        <v>82</v>
      </c>
      <c r="I9" s="100"/>
      <c r="J9" s="117" t="s">
        <v>84</v>
      </c>
      <c r="K9" s="169"/>
    </row>
    <row r="10" spans="2:13" ht="15.75" customHeight="1">
      <c r="B10" s="168"/>
      <c r="C10" s="244" t="s">
        <v>225</v>
      </c>
      <c r="D10" s="245"/>
      <c r="E10" s="222"/>
      <c r="F10" s="20"/>
      <c r="G10" s="153"/>
      <c r="H10" s="99" t="s">
        <v>227</v>
      </c>
      <c r="I10" s="101"/>
      <c r="J10" s="223"/>
      <c r="K10" s="169"/>
    </row>
    <row r="11" spans="2:13" ht="15.75" customHeight="1">
      <c r="B11" s="168"/>
      <c r="C11" s="244" t="s">
        <v>226</v>
      </c>
      <c r="D11" s="245"/>
      <c r="E11" s="222"/>
      <c r="F11" s="20"/>
      <c r="G11" s="153"/>
      <c r="H11" s="99" t="s">
        <v>228</v>
      </c>
      <c r="I11" s="100"/>
      <c r="J11" s="223"/>
      <c r="K11" s="167"/>
      <c r="L11" s="1"/>
    </row>
    <row r="12" spans="2:13" ht="6.75" customHeight="1" thickBot="1">
      <c r="B12" s="166"/>
      <c r="C12" s="155"/>
      <c r="D12" s="155"/>
      <c r="E12" s="155"/>
      <c r="F12" s="155"/>
      <c r="G12" s="155"/>
      <c r="H12" s="153"/>
      <c r="I12" s="153"/>
      <c r="J12" s="153"/>
      <c r="K12" s="170"/>
      <c r="M12" s="24"/>
    </row>
    <row r="13" spans="2:13" ht="54.75" thickBot="1">
      <c r="B13" s="166"/>
      <c r="C13" s="176" t="s">
        <v>140</v>
      </c>
      <c r="D13" s="177" t="s">
        <v>63</v>
      </c>
      <c r="E13" s="177" t="s">
        <v>2</v>
      </c>
      <c r="F13" s="178"/>
      <c r="G13" s="179" t="s">
        <v>73</v>
      </c>
      <c r="H13" s="180" t="s">
        <v>3</v>
      </c>
      <c r="I13" s="181"/>
      <c r="J13" s="182" t="s">
        <v>70</v>
      </c>
      <c r="K13" s="167"/>
      <c r="L13" s="2"/>
    </row>
    <row r="14" spans="2:13" ht="15.75">
      <c r="B14" s="166"/>
      <c r="C14" s="183">
        <f>StaticTimeline!D11</f>
        <v>1</v>
      </c>
      <c r="D14" s="78" t="str">
        <f>StaticTimeline!C11</f>
        <v>B-1</v>
      </c>
      <c r="E14" s="75" t="str">
        <f>StaticTimeline!E11</f>
        <v>Initial Deposit - Wire</v>
      </c>
      <c r="F14" s="18"/>
      <c r="G14" s="74">
        <f>StaticTimeline!G11</f>
        <v>0</v>
      </c>
      <c r="H14" s="79" t="str">
        <f>StaticTimeline!H11</f>
        <v>#Enter Acceptance Date on Entry Worksheet</v>
      </c>
      <c r="I14" s="76"/>
      <c r="J14" s="225"/>
      <c r="K14" s="171"/>
      <c r="M14" t="s">
        <v>223</v>
      </c>
    </row>
    <row r="15" spans="2:13" ht="15.75">
      <c r="B15" s="166"/>
      <c r="C15" s="183">
        <f>StaticTimeline!D12</f>
        <v>2</v>
      </c>
      <c r="D15" s="78" t="str">
        <f>StaticTimeline!C12</f>
        <v>C-2</v>
      </c>
      <c r="E15" s="75" t="str">
        <f>StaticTimeline!E12</f>
        <v>Additional Deposit</v>
      </c>
      <c r="F15" s="19"/>
      <c r="G15" s="74">
        <f>StaticTimeline!G12</f>
        <v>0</v>
      </c>
      <c r="H15" s="79" t="str">
        <f>StaticTimeline!H12</f>
        <v>Not Entered</v>
      </c>
      <c r="I15" s="76"/>
      <c r="J15" s="226"/>
      <c r="K15" s="171"/>
    </row>
    <row r="16" spans="2:13" ht="15.75">
      <c r="B16" s="166"/>
      <c r="C16" s="183">
        <f>StaticTimeline!D13</f>
        <v>3</v>
      </c>
      <c r="D16" s="102" t="s">
        <v>229</v>
      </c>
      <c r="E16" s="103" t="s">
        <v>230</v>
      </c>
      <c r="F16" s="19"/>
      <c r="G16" s="74">
        <f>StaticTimeline!G13</f>
        <v>0</v>
      </c>
      <c r="H16" s="79" t="str">
        <f>StaticTimeline!H13</f>
        <v>#Complete Note on Entry Worksheet or remove invalid entry</v>
      </c>
      <c r="I16" s="76"/>
      <c r="J16" s="225"/>
      <c r="K16" s="171"/>
      <c r="L16" s="2"/>
      <c r="M16" s="24"/>
    </row>
    <row r="17" spans="2:13" ht="31.5">
      <c r="B17" s="166"/>
      <c r="C17" s="183">
        <f>StaticTimeline!D14</f>
        <v>4</v>
      </c>
      <c r="D17" s="78" t="s">
        <v>7</v>
      </c>
      <c r="E17" s="28" t="s">
        <v>157</v>
      </c>
      <c r="F17" s="19"/>
      <c r="G17" s="74">
        <f>StaticTimeline!G14</f>
        <v>0</v>
      </c>
      <c r="H17" s="79" t="str">
        <f>StaticTimeline!H14</f>
        <v>Not Entered</v>
      </c>
      <c r="I17" s="76"/>
      <c r="J17" s="225"/>
      <c r="K17" s="167"/>
      <c r="L17" s="2"/>
      <c r="M17" s="24"/>
    </row>
    <row r="18" spans="2:13" ht="15.75">
      <c r="B18" s="166"/>
      <c r="C18" s="183">
        <f>StaticTimeline!D15</f>
        <v>5</v>
      </c>
      <c r="D18" s="78" t="str">
        <f>StaticTimeline!C15</f>
        <v>E-3</v>
      </c>
      <c r="E18" s="75" t="s">
        <v>165</v>
      </c>
      <c r="F18" s="19"/>
      <c r="G18" s="74">
        <f>StaticTimeline!G15</f>
        <v>0</v>
      </c>
      <c r="H18" s="79" t="str">
        <f>StaticTimeline!H15</f>
        <v>Not Entered</v>
      </c>
      <c r="I18" s="76"/>
      <c r="J18" s="226"/>
      <c r="K18" s="167"/>
    </row>
    <row r="19" spans="2:13" ht="15.75">
      <c r="B19" s="166"/>
      <c r="C19" s="183">
        <f>StaticTimeline!D16</f>
        <v>6</v>
      </c>
      <c r="D19" s="78" t="str">
        <f>StaticTimeline!C16</f>
        <v>E-3</v>
      </c>
      <c r="E19" s="75" t="s">
        <v>158</v>
      </c>
      <c r="F19" s="19"/>
      <c r="G19" s="74">
        <f>StaticTimeline!G16</f>
        <v>0</v>
      </c>
      <c r="H19" s="79" t="str">
        <f>StaticTimeline!H16</f>
        <v>Not Entered</v>
      </c>
      <c r="I19" s="76"/>
      <c r="J19" s="226"/>
      <c r="K19" s="167"/>
    </row>
    <row r="20" spans="2:13" ht="15.75">
      <c r="B20" s="166"/>
      <c r="C20" s="183">
        <f>StaticTimeline!D17</f>
        <v>7</v>
      </c>
      <c r="D20" s="78" t="s">
        <v>159</v>
      </c>
      <c r="E20" s="75" t="s">
        <v>160</v>
      </c>
      <c r="F20" s="19"/>
      <c r="G20" s="74">
        <f>StaticTimeline!G17</f>
        <v>0</v>
      </c>
      <c r="H20" s="79" t="str">
        <f>StaticTimeline!H17</f>
        <v>Not Entered</v>
      </c>
      <c r="I20" s="76"/>
      <c r="J20" s="226"/>
      <c r="K20" s="167"/>
    </row>
    <row r="21" spans="2:13" ht="15.75">
      <c r="B21" s="166"/>
      <c r="C21" s="183">
        <f>StaticTimeline!D18</f>
        <v>8</v>
      </c>
      <c r="D21" s="78" t="s">
        <v>159</v>
      </c>
      <c r="E21" s="75" t="s">
        <v>161</v>
      </c>
      <c r="F21" s="19"/>
      <c r="G21" s="74">
        <f>StaticTimeline!G18</f>
        <v>0</v>
      </c>
      <c r="H21" s="79" t="str">
        <f>StaticTimeline!H18</f>
        <v>Not Entered</v>
      </c>
      <c r="I21" s="76"/>
      <c r="J21" s="226"/>
      <c r="K21" s="171"/>
      <c r="M21" s="3"/>
    </row>
    <row r="22" spans="2:13" ht="15.75">
      <c r="B22" s="166"/>
      <c r="C22" s="183">
        <f>StaticTimeline!D19</f>
        <v>9</v>
      </c>
      <c r="D22" s="93" t="str">
        <f>StaticTimeline!C19</f>
        <v>F-2</v>
      </c>
      <c r="E22" s="94" t="str">
        <f>StaticTimeline!E19</f>
        <v>Scheduled Closing Date</v>
      </c>
      <c r="F22" s="95"/>
      <c r="G22" s="96">
        <f>StaticTimeline!G19</f>
        <v>0</v>
      </c>
      <c r="H22" s="97" t="str">
        <f>StaticTimeline!H19</f>
        <v>#Complete F-2 on Entry Worksheet or remove invalid entry</v>
      </c>
      <c r="I22" s="76"/>
      <c r="J22" s="184"/>
      <c r="K22" s="171"/>
      <c r="M22" s="3"/>
    </row>
    <row r="23" spans="2:13" ht="15.75">
      <c r="B23" s="166"/>
      <c r="C23" s="183">
        <f>StaticTimeline!D20</f>
        <v>10</v>
      </c>
      <c r="D23" s="78" t="str">
        <f>StaticTimeline!C20</f>
        <v>F-3(a)</v>
      </c>
      <c r="E23" s="75" t="str">
        <f>StaticTimeline!E20</f>
        <v xml:space="preserve">Extension of Closing Date </v>
      </c>
      <c r="F23" s="19"/>
      <c r="G23" s="74">
        <f>StaticTimeline!G20</f>
        <v>0</v>
      </c>
      <c r="H23" s="79" t="str">
        <f>StaticTimeline!H20</f>
        <v>Not Entered</v>
      </c>
      <c r="I23" s="76"/>
      <c r="J23" s="184"/>
      <c r="K23" s="167"/>
    </row>
    <row r="24" spans="2:13" ht="15.75">
      <c r="B24" s="166"/>
      <c r="C24" s="183">
        <f>StaticTimeline!D21</f>
        <v>11</v>
      </c>
      <c r="D24" s="78" t="str">
        <f>StaticTimeline!C21</f>
        <v>F-7</v>
      </c>
      <c r="E24" s="75" t="str">
        <f>StaticTimeline!E21</f>
        <v>Buyer’s Conveyance Tax Change</v>
      </c>
      <c r="F24" s="19"/>
      <c r="G24" s="74">
        <f>StaticTimeline!G21</f>
        <v>0</v>
      </c>
      <c r="H24" s="79" t="str">
        <f>StaticTimeline!H21</f>
        <v>#Enter Acceptance Date on Entry Worksheet</v>
      </c>
      <c r="I24" s="76"/>
      <c r="J24" s="226"/>
      <c r="K24" s="167"/>
      <c r="M24" s="24"/>
    </row>
    <row r="25" spans="2:13" ht="15.75">
      <c r="B25" s="166"/>
      <c r="C25" s="183">
        <f>StaticTimeline!D22</f>
        <v>12</v>
      </c>
      <c r="D25" s="78" t="str">
        <f>StaticTimeline!C22</f>
        <v>F-11</v>
      </c>
      <c r="E25" s="75" t="str">
        <f>StaticTimeline!E22</f>
        <v>Possession</v>
      </c>
      <c r="F25" s="19"/>
      <c r="G25" s="74">
        <f>StaticTimeline!G22</f>
        <v>0</v>
      </c>
      <c r="H25" s="79" t="str">
        <f>StaticTimeline!H22</f>
        <v>#Complete F-2 on Entry Worksheet or remove invalid entry</v>
      </c>
      <c r="I25" s="76"/>
      <c r="J25" s="226"/>
      <c r="K25" s="167"/>
      <c r="M25" s="24"/>
    </row>
    <row r="26" spans="2:13" ht="15.75">
      <c r="B26" s="166"/>
      <c r="C26" s="183">
        <f>StaticTimeline!D23</f>
        <v>13</v>
      </c>
      <c r="D26" s="78" t="str">
        <f>StaticTimeline!C23</f>
        <v>G-1</v>
      </c>
      <c r="E26" s="75" t="str">
        <f>StaticTimeline!E23</f>
        <v xml:space="preserve">Delivery of Preliminary Title Report </v>
      </c>
      <c r="F26" s="19"/>
      <c r="G26" s="79">
        <f>'Entry Worksheet'!F26</f>
        <v>0</v>
      </c>
      <c r="H26" s="79" t="str">
        <f>'Entry Worksheet'!G26</f>
        <v>Promptly</v>
      </c>
      <c r="I26" s="76"/>
      <c r="J26" s="226"/>
      <c r="K26" s="167"/>
    </row>
    <row r="27" spans="2:13" ht="16.5">
      <c r="B27" s="166"/>
      <c r="C27" s="183">
        <f>StaticTimeline!D24</f>
        <v>14</v>
      </c>
      <c r="D27" s="78" t="str">
        <f>StaticTimeline!C24</f>
        <v>G-2(b)</v>
      </c>
      <c r="E27" s="75" t="str">
        <f>StaticTimeline!E24</f>
        <v>Preliminary Title Report Review Period</v>
      </c>
      <c r="F27" s="19"/>
      <c r="G27" s="74">
        <f>StaticTimeline!G24</f>
        <v>0</v>
      </c>
      <c r="H27" s="132" t="str">
        <f>StaticTimeline!H24</f>
        <v>Not Entered</v>
      </c>
      <c r="I27" s="76"/>
      <c r="J27" s="226"/>
      <c r="K27" s="167"/>
    </row>
    <row r="28" spans="2:13" ht="15.75">
      <c r="B28" s="166"/>
      <c r="C28" s="183">
        <f>StaticTimeline!D25</f>
        <v>15</v>
      </c>
      <c r="D28" s="78" t="str">
        <f>StaticTimeline!C25</f>
        <v>G-2(c)</v>
      </c>
      <c r="E28" s="75" t="str">
        <f>StaticTimeline!E25</f>
        <v>Seller Cures Title Defects</v>
      </c>
      <c r="F28" s="19"/>
      <c r="G28" s="74">
        <f>StaticTimeline!G25</f>
        <v>0</v>
      </c>
      <c r="H28" s="79" t="str">
        <f>StaticTimeline!H25</f>
        <v>Not Entered</v>
      </c>
      <c r="I28" s="76"/>
      <c r="J28" s="226"/>
      <c r="K28" s="167"/>
    </row>
    <row r="29" spans="2:13" ht="15.75">
      <c r="B29" s="166"/>
      <c r="C29" s="183">
        <f>StaticTimeline!D26</f>
        <v>16</v>
      </c>
      <c r="D29" s="78" t="str">
        <f>StaticTimeline!C26</f>
        <v>G-3</v>
      </c>
      <c r="E29" s="75" t="str">
        <f>StaticTimeline!E26</f>
        <v>Buyer’s Title and Tenancy</v>
      </c>
      <c r="F29" s="19"/>
      <c r="G29" s="74">
        <f>StaticTimeline!G26</f>
        <v>0</v>
      </c>
      <c r="H29" s="79" t="str">
        <f>StaticTimeline!H26</f>
        <v>#Enter Acceptance Date on Entry Worksheet</v>
      </c>
      <c r="I29" s="76"/>
      <c r="J29" s="226"/>
      <c r="K29" s="167"/>
    </row>
    <row r="30" spans="2:13" ht="15.75">
      <c r="B30" s="166"/>
      <c r="C30" s="183">
        <f>StaticTimeline!D27</f>
        <v>17</v>
      </c>
      <c r="D30" s="78" t="str">
        <f>StaticTimeline!C27</f>
        <v>H-1(a)</v>
      </c>
      <c r="E30" s="75" t="s">
        <v>214</v>
      </c>
      <c r="F30" s="19"/>
      <c r="G30" s="74">
        <f>StaticTimeline!G27</f>
        <v>0</v>
      </c>
      <c r="H30" s="79" t="str">
        <f>StaticTimeline!H27</f>
        <v>#Enter Acceptance Date on Entry Worksheet</v>
      </c>
      <c r="I30" s="76"/>
      <c r="J30" s="226"/>
      <c r="K30" s="167"/>
    </row>
    <row r="31" spans="2:13" ht="15.75">
      <c r="B31" s="166"/>
      <c r="C31" s="183">
        <f>StaticTimeline!D28</f>
        <v>18</v>
      </c>
      <c r="D31" s="78" t="str">
        <f>StaticTimeline!C28</f>
        <v>H-1(a)</v>
      </c>
      <c r="E31" s="28" t="s">
        <v>224</v>
      </c>
      <c r="F31" s="19"/>
      <c r="G31" s="91">
        <f>StaticTimeline!G28</f>
        <v>0</v>
      </c>
      <c r="H31" s="79" t="str">
        <f>StaticTimeline!H28</f>
        <v>Not Entered</v>
      </c>
      <c r="I31" s="76"/>
      <c r="J31" s="226"/>
      <c r="K31" s="167"/>
    </row>
    <row r="32" spans="2:13" ht="15.75">
      <c r="B32" s="166"/>
      <c r="C32" s="183">
        <f>StaticTimeline!D29</f>
        <v>19</v>
      </c>
      <c r="D32" s="78" t="str">
        <f>StaticTimeline!C29</f>
        <v>H-2(a)</v>
      </c>
      <c r="E32" s="75" t="str">
        <f>StaticTimeline!E29</f>
        <v xml:space="preserve">Buyer's Evidence of Obtaining Cash Funds </v>
      </c>
      <c r="F32" s="19"/>
      <c r="G32" s="91">
        <f>StaticTimeline!G29</f>
        <v>0</v>
      </c>
      <c r="H32" s="79" t="str">
        <f>StaticTimeline!H29</f>
        <v>Not Entered</v>
      </c>
      <c r="I32" s="76"/>
      <c r="J32" s="226"/>
      <c r="K32" s="167"/>
    </row>
    <row r="33" spans="2:13" ht="15.75">
      <c r="B33" s="166"/>
      <c r="C33" s="183">
        <f>StaticTimeline!D30</f>
        <v>20</v>
      </c>
      <c r="D33" s="78" t="str">
        <f>StaticTimeline!C30</f>
        <v>H-4(a)</v>
      </c>
      <c r="E33" s="75" t="str">
        <f>StaticTimeline!E30</f>
        <v>Buyer's Delivery of Pre-Qualification Letter</v>
      </c>
      <c r="F33" s="19"/>
      <c r="G33" s="74">
        <f>StaticTimeline!G31</f>
        <v>0</v>
      </c>
      <c r="H33" s="79" t="str">
        <f>StaticTimeline!H30</f>
        <v>Not Entered</v>
      </c>
      <c r="I33" s="76"/>
      <c r="J33" s="226"/>
      <c r="K33" s="167"/>
    </row>
    <row r="34" spans="2:13" ht="15.75">
      <c r="B34" s="166"/>
      <c r="C34" s="183">
        <f>StaticTimeline!D31</f>
        <v>21</v>
      </c>
      <c r="D34" s="78" t="str">
        <f>StaticTimeline!C31</f>
        <v>H-4(b)</v>
      </c>
      <c r="E34" s="75" t="str">
        <f>StaticTimeline!E31</f>
        <v xml:space="preserve">Buyer's Delivery of Conditional Loan Commitment Letter </v>
      </c>
      <c r="F34" s="19"/>
      <c r="G34" s="91">
        <f>StaticTimeline!G31</f>
        <v>0</v>
      </c>
      <c r="H34" s="79" t="str">
        <f>StaticTimeline!H31</f>
        <v>Not Entered</v>
      </c>
      <c r="I34" s="76"/>
      <c r="J34" s="226"/>
      <c r="K34" s="167"/>
    </row>
    <row r="35" spans="2:13" ht="15.75">
      <c r="B35" s="166"/>
      <c r="C35" s="183">
        <f>StaticTimeline!D32</f>
        <v>22</v>
      </c>
      <c r="D35" s="78" t="str">
        <f>StaticTimeline!C32</f>
        <v>H-4(c)</v>
      </c>
      <c r="E35" s="75" t="str">
        <f>StaticTimeline!E32</f>
        <v xml:space="preserve">Buyer's Delivery Satisfaction of Conditions </v>
      </c>
      <c r="F35" s="19"/>
      <c r="G35" s="74">
        <f>StaticTimeline!G33</f>
        <v>0</v>
      </c>
      <c r="H35" s="79" t="str">
        <f>StaticTimeline!H32</f>
        <v>Not Entered</v>
      </c>
      <c r="I35" s="76"/>
      <c r="J35" s="226"/>
      <c r="K35" s="167"/>
    </row>
    <row r="36" spans="2:13" ht="15.75">
      <c r="B36" s="166"/>
      <c r="C36" s="183">
        <f>StaticTimeline!D33</f>
        <v>23</v>
      </c>
      <c r="D36" s="78" t="str">
        <f>StaticTimeline!C33</f>
        <v>I-1(b)</v>
      </c>
      <c r="E36" s="75" t="str">
        <f>StaticTimeline!E33</f>
        <v>Seller’s Delivery of Disclosure Statement</v>
      </c>
      <c r="F36" s="19"/>
      <c r="G36" s="74">
        <f>StaticTimeline!G34</f>
        <v>0</v>
      </c>
      <c r="H36" s="79" t="str">
        <f>StaticTimeline!H33</f>
        <v>#Enter Acceptance Date on Entry Worksheet</v>
      </c>
      <c r="I36" s="77"/>
      <c r="J36" s="226"/>
      <c r="K36" s="167"/>
      <c r="M36" s="24"/>
    </row>
    <row r="37" spans="2:13" ht="16.5">
      <c r="B37" s="166"/>
      <c r="C37" s="183">
        <f>StaticTimeline!D34</f>
        <v>24</v>
      </c>
      <c r="D37" s="78" t="str">
        <f>StaticTimeline!C34</f>
        <v>I-2</v>
      </c>
      <c r="E37" s="75" t="str">
        <f>StaticTimeline!E34</f>
        <v xml:space="preserve">Seller's Delivery of Amended Disclosure Statement </v>
      </c>
      <c r="F37" s="19"/>
      <c r="G37" s="74">
        <f>StaticTimeline!G34</f>
        <v>0</v>
      </c>
      <c r="H37" s="133" t="str">
        <f>StaticTimeline!H34</f>
        <v>Not Entered</v>
      </c>
      <c r="I37" s="76"/>
      <c r="J37" s="226"/>
      <c r="K37" s="167"/>
    </row>
    <row r="38" spans="2:13" ht="31.5">
      <c r="B38" s="166"/>
      <c r="C38" s="183">
        <f>StaticTimeline!D35</f>
        <v>25</v>
      </c>
      <c r="D38" s="78" t="str">
        <f>StaticTimeline!C35</f>
        <v>I-3(a)</v>
      </c>
      <c r="E38" s="75" t="str">
        <f>StaticTimeline!E35</f>
        <v xml:space="preserve">Buyer's Written Acknowledgement of Receipt of Seller's Disclosure </v>
      </c>
      <c r="F38" s="19"/>
      <c r="G38" s="74">
        <f>StaticTimeline!G36</f>
        <v>0</v>
      </c>
      <c r="H38" s="132" t="str">
        <f>StaticTimeline!H35</f>
        <v>Not Entered</v>
      </c>
      <c r="I38" s="76"/>
      <c r="J38" s="226"/>
      <c r="K38" s="167"/>
      <c r="M38" s="24"/>
    </row>
    <row r="39" spans="2:13" ht="16.5">
      <c r="B39" s="166"/>
      <c r="C39" s="183">
        <f>StaticTimeline!D36</f>
        <v>26</v>
      </c>
      <c r="D39" s="78" t="str">
        <f>StaticTimeline!C36</f>
        <v>I-3(b)</v>
      </c>
      <c r="E39" s="28" t="s">
        <v>233</v>
      </c>
      <c r="F39" s="19"/>
      <c r="G39" s="74">
        <f>StaticTimeline!G38</f>
        <v>0</v>
      </c>
      <c r="H39" s="132" t="str">
        <f>StaticTimeline!H36</f>
        <v>Not Entered</v>
      </c>
      <c r="I39" s="76"/>
      <c r="J39" s="226"/>
      <c r="K39" s="167"/>
    </row>
    <row r="40" spans="2:13" ht="15.75">
      <c r="B40" s="166"/>
      <c r="C40" s="183">
        <f>StaticTimeline!D37</f>
        <v>27</v>
      </c>
      <c r="D40" s="78" t="str">
        <f>StaticTimeline!C37</f>
        <v>I-3(c)</v>
      </c>
      <c r="E40" s="28" t="s">
        <v>217</v>
      </c>
      <c r="F40" s="19"/>
      <c r="G40" s="74">
        <f>StaticTimeline!G39</f>
        <v>0</v>
      </c>
      <c r="H40" s="79" t="str">
        <f>StaticTimeline!H37</f>
        <v>#Complete I-3(c) on Entry Worksheet or remove invalid entry</v>
      </c>
      <c r="I40" s="76"/>
      <c r="J40" s="226"/>
      <c r="K40" s="167"/>
    </row>
    <row r="41" spans="2:13" ht="15.75" customHeight="1">
      <c r="B41" s="166"/>
      <c r="C41" s="183">
        <f>StaticTimeline!D38</f>
        <v>28</v>
      </c>
      <c r="D41" s="78" t="str">
        <f>StaticTimeline!C38</f>
        <v>I-4(a)</v>
      </c>
      <c r="E41" s="75" t="str">
        <f>StaticTimeline!E38</f>
        <v>Inaccurate Disclosure: Buyer May Rescind Purchase Contract</v>
      </c>
      <c r="F41" s="19"/>
      <c r="G41" s="74">
        <f>StaticTimeline!G39</f>
        <v>0</v>
      </c>
      <c r="H41" s="79" t="str">
        <f>StaticTimeline!H38</f>
        <v>#Enter Acceptance Date on Entry Worksheet</v>
      </c>
      <c r="I41" s="77"/>
      <c r="J41" s="226"/>
      <c r="K41" s="167"/>
    </row>
    <row r="42" spans="2:13" ht="31.5">
      <c r="B42" s="166"/>
      <c r="C42" s="183">
        <f>StaticTimeline!D39</f>
        <v>29</v>
      </c>
      <c r="D42" s="78" t="str">
        <f>StaticTimeline!C39</f>
        <v>I-4(b)</v>
      </c>
      <c r="E42" s="75" t="str">
        <f>StaticTimeline!E39</f>
        <v>Inaccurate Amended  Disclosure: Buyer May Rescind Purchase Contract</v>
      </c>
      <c r="F42" s="19"/>
      <c r="G42" s="74">
        <f>StaticTimeline!G39</f>
        <v>0</v>
      </c>
      <c r="H42" s="79" t="str">
        <f>StaticTimeline!H39</f>
        <v>#Enter Acceptance Date on Entry Worksheet</v>
      </c>
      <c r="I42" s="76"/>
      <c r="J42" s="226"/>
      <c r="K42" s="167"/>
    </row>
    <row r="43" spans="2:13" ht="15.75">
      <c r="B43" s="166"/>
      <c r="C43" s="183">
        <f>StaticTimeline!D40</f>
        <v>30</v>
      </c>
      <c r="D43" s="78" t="str">
        <f>StaticTimeline!C40</f>
        <v xml:space="preserve">J-1 </v>
      </c>
      <c r="E43" s="75" t="str">
        <f>StaticTimeline!E40</f>
        <v xml:space="preserve">Buyer to Complete and Approve Home Inspection </v>
      </c>
      <c r="F43" s="19"/>
      <c r="G43" s="91">
        <f>StaticTimeline!G40</f>
        <v>0</v>
      </c>
      <c r="H43" s="79" t="str">
        <f>StaticTimeline!H40</f>
        <v>Not Entered</v>
      </c>
      <c r="I43" s="76"/>
      <c r="J43" s="226"/>
      <c r="K43" s="167"/>
    </row>
    <row r="44" spans="2:13" ht="15.75">
      <c r="B44" s="166"/>
      <c r="C44" s="183">
        <f>StaticTimeline!D41</f>
        <v>31</v>
      </c>
      <c r="D44" s="78" t="str">
        <f>StaticTimeline!C41</f>
        <v>J-3</v>
      </c>
      <c r="E44" s="75" t="str">
        <f>StaticTimeline!E41</f>
        <v>Buyer to Complete Final Walk Through</v>
      </c>
      <c r="F44" s="19"/>
      <c r="G44" s="91">
        <f>StaticTimeline!G41</f>
        <v>0</v>
      </c>
      <c r="H44" s="79" t="str">
        <f>StaticTimeline!H41</f>
        <v>Not Entered</v>
      </c>
      <c r="I44" s="76"/>
      <c r="J44" s="226"/>
      <c r="K44" s="167"/>
    </row>
    <row r="45" spans="2:13" ht="15.75">
      <c r="B45" s="166"/>
      <c r="C45" s="183">
        <f>StaticTimeline!D42</f>
        <v>32</v>
      </c>
      <c r="D45" s="78" t="str">
        <f>StaticTimeline!C42</f>
        <v>J-4</v>
      </c>
      <c r="E45" s="75" t="str">
        <f>StaticTimeline!E42</f>
        <v>Funds Disbursed to Buyer for Repairs</v>
      </c>
      <c r="F45" s="19"/>
      <c r="G45" s="91">
        <f>StaticTimeline!G42</f>
        <v>0</v>
      </c>
      <c r="H45" s="79" t="str">
        <f>StaticTimeline!H42</f>
        <v>#Complete J-4 on Entry Worksheet or remove invalid entry</v>
      </c>
      <c r="I45" s="76"/>
      <c r="J45" s="226"/>
      <c r="K45" s="167"/>
    </row>
    <row r="46" spans="2:13" ht="15.75">
      <c r="B46" s="166"/>
      <c r="C46" s="183">
        <f>StaticTimeline!D43</f>
        <v>33</v>
      </c>
      <c r="D46" s="78" t="str">
        <f>StaticTimeline!C43</f>
        <v>J-8</v>
      </c>
      <c r="E46" s="75" t="str">
        <f>StaticTimeline!E43</f>
        <v>Seller's Removal of Items</v>
      </c>
      <c r="F46" s="19"/>
      <c r="G46" s="91">
        <f>StaticTimeline!G43</f>
        <v>0</v>
      </c>
      <c r="H46" s="79" t="str">
        <f>StaticTimeline!H43</f>
        <v>Not Entered</v>
      </c>
      <c r="I46" s="76"/>
      <c r="J46" s="226"/>
      <c r="K46" s="167"/>
    </row>
    <row r="47" spans="2:13" ht="15.75">
      <c r="B47" s="166"/>
      <c r="C47" s="183">
        <f>StaticTimeline!D44</f>
        <v>34</v>
      </c>
      <c r="D47" s="78" t="str">
        <f>StaticTimeline!C44</f>
        <v xml:space="preserve">J-9 </v>
      </c>
      <c r="E47" s="75" t="str">
        <f>StaticTimeline!E44</f>
        <v xml:space="preserve">Seller to Clean </v>
      </c>
      <c r="F47" s="19"/>
      <c r="G47" s="91">
        <f>StaticTimeline!G44</f>
        <v>0</v>
      </c>
      <c r="H47" s="79" t="str">
        <f>StaticTimeline!H44</f>
        <v>Not Entered</v>
      </c>
      <c r="I47" s="76"/>
      <c r="J47" s="226"/>
      <c r="K47" s="167"/>
    </row>
    <row r="48" spans="2:13" ht="15.75">
      <c r="B48" s="166"/>
      <c r="C48" s="183">
        <f>StaticTimeline!D45</f>
        <v>35</v>
      </c>
      <c r="D48" s="78" t="str">
        <f>StaticTimeline!C45</f>
        <v>J-10</v>
      </c>
      <c r="E48" s="75" t="str">
        <f>StaticTimeline!E45</f>
        <v xml:space="preserve">Pet Treatment </v>
      </c>
      <c r="F48" s="19"/>
      <c r="G48" s="91">
        <f>StaticTimeline!G45</f>
        <v>0</v>
      </c>
      <c r="H48" s="79" t="str">
        <f>StaticTimeline!H45</f>
        <v>Not Entered</v>
      </c>
      <c r="I48" s="76"/>
      <c r="J48" s="226"/>
      <c r="K48" s="167"/>
    </row>
    <row r="49" spans="2:11" ht="15.75">
      <c r="B49" s="166"/>
      <c r="C49" s="183">
        <f>StaticTimeline!D46</f>
        <v>36</v>
      </c>
      <c r="D49" s="78" t="str">
        <f>StaticTimeline!C46</f>
        <v>J-10</v>
      </c>
      <c r="E49" s="75" t="str">
        <f>StaticTimeline!E46</f>
        <v>Funds Disbursed to Buyer for Treatment</v>
      </c>
      <c r="F49" s="19"/>
      <c r="G49" s="91">
        <f>StaticTimeline!G46</f>
        <v>0</v>
      </c>
      <c r="H49" s="79" t="str">
        <f>StaticTimeline!H46</f>
        <v>Not Entered</v>
      </c>
      <c r="I49" s="76"/>
      <c r="J49" s="226"/>
      <c r="K49" s="167"/>
    </row>
    <row r="50" spans="2:11" ht="15.75">
      <c r="B50" s="166"/>
      <c r="C50" s="183">
        <f>StaticTimeline!D47</f>
        <v>37</v>
      </c>
      <c r="D50" s="78" t="str">
        <f>StaticTimeline!C47</f>
        <v>K-1</v>
      </c>
      <c r="E50" s="75" t="str">
        <f>StaticTimeline!E47</f>
        <v xml:space="preserve">Staking </v>
      </c>
      <c r="F50" s="19"/>
      <c r="G50" s="91">
        <f>StaticTimeline!G47</f>
        <v>0</v>
      </c>
      <c r="H50" s="79" t="str">
        <f>StaticTimeline!H47</f>
        <v>Not Entered</v>
      </c>
      <c r="I50" s="76"/>
      <c r="J50" s="226"/>
      <c r="K50" s="167"/>
    </row>
    <row r="51" spans="2:11" ht="15.75">
      <c r="B51" s="166"/>
      <c r="C51" s="183">
        <f>StaticTimeline!D48</f>
        <v>38</v>
      </c>
      <c r="D51" s="78" t="str">
        <f>StaticTimeline!C48</f>
        <v>K-2</v>
      </c>
      <c r="E51" s="75" t="str">
        <f>StaticTimeline!E48</f>
        <v>Survey</v>
      </c>
      <c r="F51" s="19"/>
      <c r="G51" s="91">
        <f>StaticTimeline!G48</f>
        <v>0</v>
      </c>
      <c r="H51" s="79" t="str">
        <f>IF(E51="Seller to Provide Previous Survey ",J7,StaticTimeline!H48)</f>
        <v>Not Entered</v>
      </c>
      <c r="I51" s="76"/>
      <c r="J51" s="226"/>
      <c r="K51" s="167"/>
    </row>
    <row r="52" spans="2:11" ht="15.75" hidden="1" customHeight="1">
      <c r="B52" s="166"/>
      <c r="C52" s="183">
        <f>StaticTimeline!D49</f>
        <v>39</v>
      </c>
      <c r="D52" s="93" t="s">
        <v>229</v>
      </c>
      <c r="E52" s="103" t="s">
        <v>232</v>
      </c>
      <c r="F52" s="19"/>
      <c r="G52" s="91">
        <f>StaticTimeline!G49</f>
        <v>0</v>
      </c>
      <c r="H52" s="79" t="str">
        <f>StaticTimeline!H49</f>
        <v>#Enter Acceptance Date on Entry Worksheet</v>
      </c>
      <c r="I52" s="76"/>
      <c r="J52" s="226"/>
      <c r="K52" s="167"/>
    </row>
    <row r="53" spans="2:11" ht="15.75">
      <c r="B53" s="166"/>
      <c r="C53" s="183">
        <f>StaticTimeline!D50</f>
        <v>40</v>
      </c>
      <c r="D53" s="78" t="str">
        <f>StaticTimeline!C50</f>
        <v>K-3</v>
      </c>
      <c r="E53" s="75" t="str">
        <f>StaticTimeline!E50</f>
        <v>Buyer Accepts Enroachment</v>
      </c>
      <c r="F53" s="19"/>
      <c r="G53" s="91">
        <f>StaticTimeline!G50</f>
        <v>0</v>
      </c>
      <c r="H53" s="79" t="str">
        <f>StaticTimeline!H50</f>
        <v>Not Entered</v>
      </c>
      <c r="I53" s="76"/>
      <c r="J53" s="226"/>
      <c r="K53" s="167"/>
    </row>
    <row r="54" spans="2:11" ht="31.5">
      <c r="B54" s="166"/>
      <c r="C54" s="183">
        <f>StaticTimeline!D51</f>
        <v>41</v>
      </c>
      <c r="D54" s="78" t="str">
        <f>StaticTimeline!C51</f>
        <v>K-3(b)</v>
      </c>
      <c r="E54" s="75" t="str">
        <f>StaticTimeline!E51</f>
        <v xml:space="preserve">Seller's to Remove Encroachment or Obtain Enroachment Agreement </v>
      </c>
      <c r="F54" s="19"/>
      <c r="G54" s="91">
        <f>StaticTimeline!G51</f>
        <v>0</v>
      </c>
      <c r="H54" s="79" t="str">
        <f>StaticTimeline!H51</f>
        <v>Not Entered</v>
      </c>
      <c r="I54" s="77"/>
      <c r="J54" s="226"/>
      <c r="K54" s="167"/>
    </row>
    <row r="55" spans="2:11" ht="15.75">
      <c r="B55" s="166"/>
      <c r="C55" s="183">
        <f>StaticTimeline!D52</f>
        <v>42</v>
      </c>
      <c r="D55" s="78" t="str">
        <f>StaticTimeline!C52</f>
        <v>L-2</v>
      </c>
      <c r="E55" s="75" t="str">
        <f>StaticTimeline!E52</f>
        <v>Selection of Termite Inspector</v>
      </c>
      <c r="F55" s="19"/>
      <c r="G55" s="91">
        <f>StaticTimeline!G52</f>
        <v>0</v>
      </c>
      <c r="H55" s="79" t="str">
        <f>StaticTimeline!H52</f>
        <v>Not Entered</v>
      </c>
      <c r="I55" s="76"/>
      <c r="J55" s="226"/>
      <c r="K55" s="167"/>
    </row>
    <row r="56" spans="2:11" ht="15.75">
      <c r="B56" s="166"/>
      <c r="C56" s="183">
        <f>StaticTimeline!D53</f>
        <v>43</v>
      </c>
      <c r="D56" s="78" t="str">
        <f>StaticTimeline!C53</f>
        <v xml:space="preserve">L-2 </v>
      </c>
      <c r="E56" s="75" t="str">
        <f>StaticTimeline!E53</f>
        <v xml:space="preserve">Seller Orders and Delivers Termite Inspection Report </v>
      </c>
      <c r="F56" s="19"/>
      <c r="G56" s="91">
        <f>StaticTimeline!G53</f>
        <v>0</v>
      </c>
      <c r="H56" s="79" t="str">
        <f>StaticTimeline!H53</f>
        <v>Not Entered</v>
      </c>
      <c r="I56" s="76"/>
      <c r="J56" s="226"/>
      <c r="K56" s="167"/>
    </row>
    <row r="57" spans="2:11" ht="15.75">
      <c r="B57" s="166"/>
      <c r="C57" s="183">
        <f>StaticTimeline!D54</f>
        <v>44</v>
      </c>
      <c r="D57" s="78" t="str">
        <f>StaticTimeline!C54</f>
        <v>M-1(d)</v>
      </c>
      <c r="E57" s="75" t="str">
        <f>StaticTimeline!E54</f>
        <v>Seller Provides Condo/Association Documents</v>
      </c>
      <c r="F57" s="19"/>
      <c r="G57" s="91">
        <f>StaticTimeline!G54</f>
        <v>0</v>
      </c>
      <c r="H57" s="79" t="str">
        <f>StaticTimeline!H54</f>
        <v>Not Entered</v>
      </c>
      <c r="I57" s="76"/>
      <c r="J57" s="226"/>
      <c r="K57" s="167"/>
    </row>
    <row r="58" spans="2:11" ht="15.75">
      <c r="B58" s="166"/>
      <c r="C58" s="183">
        <f>StaticTimeline!D55</f>
        <v>45</v>
      </c>
      <c r="D58" s="78" t="str">
        <f>StaticTimeline!C55</f>
        <v>M-1 (d)</v>
      </c>
      <c r="E58" s="75" t="str">
        <f>StaticTimeline!E55</f>
        <v xml:space="preserve">Buyer's Written Acknowledgement of Documents </v>
      </c>
      <c r="F58" s="19"/>
      <c r="G58" s="91">
        <f>StaticTimeline!G55</f>
        <v>0</v>
      </c>
      <c r="H58" s="79" t="str">
        <f>StaticTimeline!H55</f>
        <v>Not Entered</v>
      </c>
      <c r="I58" s="76"/>
      <c r="J58" s="226"/>
      <c r="K58" s="167"/>
    </row>
    <row r="59" spans="2:11" ht="15.75">
      <c r="B59" s="166"/>
      <c r="C59" s="183">
        <f>StaticTimeline!D56</f>
        <v>46</v>
      </c>
      <c r="D59" s="78" t="str">
        <f>StaticTimeline!C56</f>
        <v>M-1(e)</v>
      </c>
      <c r="E59" s="75" t="str">
        <f>StaticTimeline!E56</f>
        <v>Buyer’s Condo / Association Doc Review Period Ends</v>
      </c>
      <c r="F59" s="19"/>
      <c r="G59" s="91">
        <f>StaticTimeline!G56</f>
        <v>0</v>
      </c>
      <c r="H59" s="79" t="str">
        <f>StaticTimeline!H56</f>
        <v>#Complete M-1(e) on Entry Worksheet or remove invalid entry</v>
      </c>
      <c r="I59" s="76"/>
      <c r="J59" s="226"/>
      <c r="K59" s="167"/>
    </row>
    <row r="60" spans="2:11" ht="15.75">
      <c r="B60" s="166"/>
      <c r="C60" s="183">
        <f>StaticTimeline!D57</f>
        <v>47</v>
      </c>
      <c r="D60" s="78" t="str">
        <f>StaticTimeline!C57</f>
        <v>M-1(f)</v>
      </c>
      <c r="E60" s="75" t="str">
        <f>StaticTimeline!E57</f>
        <v>Buyer May Rescind: Return Docs or Reimburse Seller</v>
      </c>
      <c r="F60" s="19"/>
      <c r="G60" s="91">
        <f>StaticTimeline!G57</f>
        <v>0</v>
      </c>
      <c r="H60" s="79" t="str">
        <f>StaticTimeline!H57</f>
        <v>Not Entered</v>
      </c>
      <c r="I60" s="76"/>
      <c r="J60" s="226"/>
      <c r="K60" s="167"/>
    </row>
    <row r="61" spans="2:11" ht="15.75">
      <c r="B61" s="166"/>
      <c r="C61" s="183">
        <f>StaticTimeline!D58</f>
        <v>48</v>
      </c>
      <c r="D61" s="78" t="str">
        <f>StaticTimeline!C58</f>
        <v>N-2</v>
      </c>
      <c r="E61" s="75" t="str">
        <f>StaticTimeline!E58</f>
        <v xml:space="preserve">Seller Provides Rental Documents </v>
      </c>
      <c r="F61" s="19"/>
      <c r="G61" s="91">
        <f>StaticTimeline!G58</f>
        <v>0</v>
      </c>
      <c r="H61" s="79" t="str">
        <f>StaticTimeline!H58</f>
        <v>Not Entered</v>
      </c>
      <c r="I61" s="76"/>
      <c r="J61" s="226"/>
      <c r="K61" s="167"/>
    </row>
    <row r="62" spans="2:11" ht="15.75">
      <c r="B62" s="166"/>
      <c r="C62" s="183">
        <f>StaticTimeline!D59</f>
        <v>49</v>
      </c>
      <c r="D62" s="78" t="str">
        <f>StaticTimeline!C59</f>
        <v>N-2</v>
      </c>
      <c r="E62" s="75" t="str">
        <f>StaticTimeline!E59</f>
        <v>Buyer's Acceptance of Rental Documents</v>
      </c>
      <c r="F62" s="19"/>
      <c r="G62" s="91">
        <f>StaticTimeline!G59</f>
        <v>0</v>
      </c>
      <c r="H62" s="79" t="str">
        <f>StaticTimeline!H59</f>
        <v>Not Entered</v>
      </c>
      <c r="I62" s="77"/>
      <c r="J62" s="226"/>
      <c r="K62" s="167"/>
    </row>
    <row r="63" spans="2:11" ht="15.75">
      <c r="B63" s="166"/>
      <c r="C63" s="183">
        <f>StaticTimeline!D60</f>
        <v>50</v>
      </c>
      <c r="D63" s="78" t="str">
        <f>StaticTimeline!C60</f>
        <v>P-1</v>
      </c>
      <c r="E63" s="75" t="str">
        <f>StaticTimeline!E60</f>
        <v>Seller's Delivery of HARPTA</v>
      </c>
      <c r="F63" s="19"/>
      <c r="G63" s="91">
        <f>StaticTimeline!G60</f>
        <v>0</v>
      </c>
      <c r="H63" s="79" t="str">
        <f>StaticTimeline!H60</f>
        <v>#Complete F-2 on Entry Worksheet or remove invalid entry</v>
      </c>
      <c r="I63" s="76"/>
      <c r="J63" s="226"/>
      <c r="K63" s="167"/>
    </row>
    <row r="64" spans="2:11" ht="15.75">
      <c r="B64" s="166"/>
      <c r="C64" s="183">
        <f>StaticTimeline!D61</f>
        <v>51</v>
      </c>
      <c r="D64" s="78" t="str">
        <f>StaticTimeline!C61</f>
        <v>P-2</v>
      </c>
      <c r="E64" s="75" t="str">
        <f>StaticTimeline!E61</f>
        <v>Seller's Delivery of FIRPTA</v>
      </c>
      <c r="F64" s="19"/>
      <c r="G64" s="91">
        <f>StaticTimeline!G61</f>
        <v>0</v>
      </c>
      <c r="H64" s="79" t="str">
        <f>StaticTimeline!H61</f>
        <v>#Complete F-2 on Entry Worksheet or remove invalid entry</v>
      </c>
      <c r="I64" s="76"/>
      <c r="J64" s="226"/>
      <c r="K64" s="167"/>
    </row>
    <row r="65" spans="2:11" ht="15.75">
      <c r="B65" s="166"/>
      <c r="C65" s="183">
        <f>StaticTimeline!D62</f>
        <v>52</v>
      </c>
      <c r="D65" s="78" t="str">
        <f>StaticTimeline!C62</f>
        <v>Q-1</v>
      </c>
      <c r="E65" s="75">
        <f>StaticTimeline!E62</f>
        <v>0</v>
      </c>
      <c r="F65" s="19"/>
      <c r="G65" s="91">
        <f>StaticTimeline!G62</f>
        <v>0</v>
      </c>
      <c r="H65" s="79" t="str">
        <f>StaticTimeline!H62</f>
        <v>Not Entered</v>
      </c>
      <c r="I65" s="76"/>
      <c r="J65" s="226"/>
      <c r="K65" s="167"/>
    </row>
    <row r="66" spans="2:11" ht="15.75">
      <c r="B66" s="166"/>
      <c r="C66" s="183">
        <f>StaticTimeline!D63</f>
        <v>53</v>
      </c>
      <c r="D66" s="78" t="str">
        <f>StaticTimeline!C63</f>
        <v>Q-2</v>
      </c>
      <c r="E66" s="75">
        <f>StaticTimeline!E63</f>
        <v>0</v>
      </c>
      <c r="F66" s="19"/>
      <c r="G66" s="91">
        <f>StaticTimeline!G63</f>
        <v>0</v>
      </c>
      <c r="H66" s="79" t="str">
        <f>StaticTimeline!H63</f>
        <v>Not Entered</v>
      </c>
      <c r="I66" s="76"/>
      <c r="J66" s="226"/>
      <c r="K66" s="167"/>
    </row>
    <row r="67" spans="2:11" ht="15.75">
      <c r="B67" s="166"/>
      <c r="C67" s="183">
        <f>StaticTimeline!D64</f>
        <v>54</v>
      </c>
      <c r="D67" s="78" t="str">
        <f>StaticTimeline!C64</f>
        <v>Q-3</v>
      </c>
      <c r="E67" s="75">
        <f>StaticTimeline!E64</f>
        <v>0</v>
      </c>
      <c r="F67" s="19"/>
      <c r="G67" s="91">
        <f>StaticTimeline!G64</f>
        <v>0</v>
      </c>
      <c r="H67" s="79" t="str">
        <f>StaticTimeline!H64</f>
        <v>Not Entered</v>
      </c>
      <c r="I67" s="76"/>
      <c r="J67" s="226"/>
      <c r="K67" s="167"/>
    </row>
    <row r="68" spans="2:11" ht="15.75">
      <c r="B68" s="166"/>
      <c r="C68" s="183">
        <f>StaticTimeline!D65</f>
        <v>55</v>
      </c>
      <c r="D68" s="78" t="str">
        <f>StaticTimeline!C65</f>
        <v>Q-4</v>
      </c>
      <c r="E68" s="75">
        <f>StaticTimeline!E65</f>
        <v>0</v>
      </c>
      <c r="F68" s="19"/>
      <c r="G68" s="91">
        <f>StaticTimeline!G65</f>
        <v>0</v>
      </c>
      <c r="H68" s="79" t="str">
        <f>StaticTimeline!H65</f>
        <v>Not Entered</v>
      </c>
      <c r="I68" s="76"/>
      <c r="J68" s="226"/>
      <c r="K68" s="167"/>
    </row>
    <row r="69" spans="2:11" ht="15.75">
      <c r="B69" s="166"/>
      <c r="C69" s="183">
        <f>StaticTimeline!D66</f>
        <v>56</v>
      </c>
      <c r="D69" s="78" t="str">
        <f>StaticTimeline!C66</f>
        <v>Q-5</v>
      </c>
      <c r="E69" s="75">
        <f>StaticTimeline!E66</f>
        <v>0</v>
      </c>
      <c r="F69" s="19"/>
      <c r="G69" s="91">
        <f>StaticTimeline!G66</f>
        <v>0</v>
      </c>
      <c r="H69" s="79" t="str">
        <f>StaticTimeline!H66</f>
        <v>Not Entered</v>
      </c>
      <c r="I69" s="76"/>
      <c r="J69" s="226"/>
      <c r="K69" s="167"/>
    </row>
    <row r="70" spans="2:11" ht="16.5">
      <c r="B70" s="166"/>
      <c r="C70" s="185"/>
      <c r="D70" s="17"/>
      <c r="E70" s="90" t="str">
        <f>StaticTimeline!E72</f>
        <v>* Date is a Weekend or State Holiday</v>
      </c>
      <c r="F70" s="88"/>
      <c r="G70" s="89" t="str">
        <f>StaticTimeline!G72</f>
        <v>o Date is an estimate based on last day possible</v>
      </c>
      <c r="H70" s="87"/>
      <c r="I70" s="17"/>
      <c r="J70" s="186"/>
      <c r="K70" s="167"/>
    </row>
    <row r="71" spans="2:11" ht="15" customHeight="1" thickBot="1">
      <c r="B71" s="166"/>
      <c r="C71" s="187"/>
      <c r="D71" s="188"/>
      <c r="E71" s="189" t="str">
        <f>StaticTimeline!E73</f>
        <v>+ Closing Date will be moved due to BOC closure</v>
      </c>
      <c r="F71" s="190"/>
      <c r="G71" s="191"/>
      <c r="H71" s="191"/>
      <c r="I71" s="188"/>
      <c r="J71" s="192"/>
      <c r="K71" s="167"/>
    </row>
    <row r="72" spans="2:11" ht="15.75" customHeight="1" thickBot="1">
      <c r="B72" s="172"/>
      <c r="C72" s="174" t="str">
        <f>ReferenceData!$J$16</f>
        <v>Use of this timeline is subject to the terms and conditions of the Disclaimer on which access to the software was made available.</v>
      </c>
      <c r="D72" s="175"/>
      <c r="E72" s="175"/>
      <c r="F72" s="175"/>
      <c r="G72" s="175"/>
      <c r="H72" s="175"/>
      <c r="I72" s="175"/>
      <c r="J72" s="175"/>
      <c r="K72" s="173"/>
    </row>
    <row r="73" spans="2:11" ht="16.5" customHeight="1"/>
    <row r="74" spans="2:11">
      <c r="C74" s="123"/>
      <c r="D74" s="123"/>
      <c r="E74" s="123"/>
      <c r="F74" s="123"/>
      <c r="G74" s="123"/>
      <c r="H74" s="123"/>
      <c r="I74" s="123"/>
      <c r="J74" s="123"/>
    </row>
    <row r="76" spans="2:11">
      <c r="K76" s="123"/>
    </row>
    <row r="77" spans="2:11">
      <c r="B77" s="123"/>
    </row>
  </sheetData>
  <sheetProtection algorithmName="SHA-512" hashValue="GUbI4rOOT2Cl934sopAJmzm/k5fDRdYsPOPEgUU3usabueZCL848uqhBc/ZBXhHKoNGBbFfXYjEIFMJ4YKs3PQ==" saltValue="/JK9RAs973NjYYvmilf8kQ==" spinCount="100000" sheet="1"/>
  <autoFilter ref="C13:J13" xr:uid="{00000000-0009-0000-0000-000001000000}"/>
  <mergeCells count="6">
    <mergeCell ref="E3:E5"/>
    <mergeCell ref="C11:D11"/>
    <mergeCell ref="C10:D10"/>
    <mergeCell ref="C7:D7"/>
    <mergeCell ref="C8:D8"/>
    <mergeCell ref="C9:D9"/>
  </mergeCells>
  <printOptions horizontalCentered="1"/>
  <pageMargins left="0" right="0" top="0.2" bottom="0.2" header="0.3" footer="0.3"/>
  <pageSetup scale="63" fitToWidth="0"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0000000}">
          <x14:formula1>
            <xm:f>ReferenceData!$P$4:$P$5</xm:f>
          </x14:formula1>
          <xm:sqref>J9</xm:sqref>
        </x14:dataValidation>
        <x14:dataValidation type="list" allowBlank="1" showDropDown="1" showInputMessage="1" showErrorMessage="1" xr:uid="{00000000-0002-0000-0100-000001000000}">
          <x14:formula1>
            <xm:f>ReferenceData!$A$63:$A$64</xm:f>
          </x14:formula1>
          <xm:sqref>E51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M74"/>
  <sheetViews>
    <sheetView showGridLines="0" showZeros="0" topLeftCell="A4" zoomScaleNormal="100" workbookViewId="0">
      <selection activeCell="G19" sqref="G19"/>
    </sheetView>
  </sheetViews>
  <sheetFormatPr defaultColWidth="9.140625" defaultRowHeight="15"/>
  <cols>
    <col min="1" max="1" width="1.42578125" customWidth="1"/>
    <col min="2" max="2" width="2.85546875" customWidth="1"/>
    <col min="3" max="3" width="17.28515625" bestFit="1" customWidth="1"/>
    <col min="4" max="4" width="17.28515625" customWidth="1"/>
    <col min="5" max="5" width="56.42578125" bestFit="1" customWidth="1"/>
    <col min="6" max="6" width="0.5703125" customWidth="1"/>
    <col min="7" max="7" width="7.28515625" customWidth="1"/>
    <col min="8" max="8" width="18" customWidth="1"/>
    <col min="9" max="9" width="0.5703125" customWidth="1"/>
    <col min="10" max="10" width="19.7109375" customWidth="1"/>
    <col min="11" max="11" width="2.85546875" customWidth="1"/>
    <col min="12" max="12" width="1.42578125" customWidth="1"/>
    <col min="13" max="13" width="24.85546875" bestFit="1" customWidth="1"/>
    <col min="14" max="14" width="33.28515625" bestFit="1" customWidth="1"/>
  </cols>
  <sheetData>
    <row r="1" spans="2:13" ht="7.5" customHeight="1" thickBot="1">
      <c r="C1" s="29"/>
      <c r="D1" s="29"/>
      <c r="E1" s="29"/>
      <c r="F1" s="29"/>
      <c r="G1" s="29"/>
      <c r="H1" s="29"/>
      <c r="I1" s="29"/>
      <c r="J1" s="29"/>
    </row>
    <row r="2" spans="2:13" ht="15" customHeight="1" thickBot="1">
      <c r="B2" s="7"/>
      <c r="C2" s="30"/>
      <c r="D2" s="30"/>
      <c r="E2" s="30"/>
      <c r="F2" s="30"/>
      <c r="G2" s="30"/>
      <c r="H2" s="30"/>
      <c r="I2" s="30"/>
      <c r="J2" s="30"/>
      <c r="K2" s="8"/>
    </row>
    <row r="3" spans="2:13" ht="20.100000000000001" customHeight="1">
      <c r="B3" s="9"/>
      <c r="C3" s="31"/>
      <c r="D3" s="31"/>
      <c r="E3" s="248" t="s">
        <v>138</v>
      </c>
      <c r="F3" s="32"/>
      <c r="G3" s="252" t="s">
        <v>71</v>
      </c>
      <c r="H3" s="252"/>
      <c r="I3" s="252"/>
      <c r="J3" s="33" t="str">
        <f>IF(NOT(ISERROR(DATEVALUE(TEXT('Entry Worksheet'!$G$9,"mm/dd/yyyy")))),'Entry Worksheet'!$G$9,ReferenceData!$J$5)</f>
        <v>#Enter Contract Reference Date on Entry Worksheet</v>
      </c>
      <c r="K3" s="10"/>
    </row>
    <row r="4" spans="2:13" ht="20.100000000000001" customHeight="1">
      <c r="B4" s="9"/>
      <c r="C4" s="31"/>
      <c r="D4" s="31"/>
      <c r="E4" s="248"/>
      <c r="F4" s="32"/>
      <c r="G4" s="252" t="s">
        <v>0</v>
      </c>
      <c r="H4" s="252"/>
      <c r="I4" s="252"/>
      <c r="J4" s="34" t="str">
        <f>IF(NOT(ISERROR(DATEVALUE(TEXT('Entry Worksheet'!$G$10,"mm/dd/yyyy")))),'Entry Worksheet'!$G$10,ReferenceData!$J$6)</f>
        <v>#Enter Acceptance Date on Entry Worksheet</v>
      </c>
      <c r="K4" s="10"/>
    </row>
    <row r="5" spans="2:13" ht="20.100000000000001" customHeight="1">
      <c r="B5" s="16"/>
      <c r="C5" s="35"/>
      <c r="D5" s="35"/>
      <c r="E5" s="248"/>
      <c r="F5" s="32"/>
      <c r="G5" s="251" t="s">
        <v>1</v>
      </c>
      <c r="H5" s="251"/>
      <c r="I5" s="251"/>
      <c r="J5" s="34" t="str">
        <f>ReferenceData!$D$6</f>
        <v>#Complete F-2 on Entry Worksheet or remove invalid entry</v>
      </c>
      <c r="K5" s="10"/>
    </row>
    <row r="6" spans="2:13" ht="20.100000000000001" customHeight="1" thickBot="1">
      <c r="B6" s="16"/>
      <c r="C6" s="35"/>
      <c r="D6" s="35"/>
      <c r="E6" s="248"/>
      <c r="F6" s="32"/>
      <c r="G6" s="251" t="s">
        <v>82</v>
      </c>
      <c r="H6" s="251"/>
      <c r="I6" s="251"/>
      <c r="J6" s="36" t="s">
        <v>84</v>
      </c>
      <c r="K6" s="10"/>
    </row>
    <row r="7" spans="2:13" ht="7.5" customHeight="1">
      <c r="B7" s="16"/>
      <c r="C7" s="35"/>
      <c r="D7" s="35"/>
      <c r="E7" s="32"/>
      <c r="F7" s="32"/>
      <c r="G7" s="32"/>
      <c r="H7" s="32"/>
      <c r="I7" s="32"/>
      <c r="J7" s="32"/>
      <c r="K7" s="10"/>
    </row>
    <row r="8" spans="2:13" s="22" customFormat="1" ht="15.75" customHeight="1">
      <c r="B8" s="16"/>
      <c r="C8" s="37" t="s">
        <v>75</v>
      </c>
      <c r="D8" s="37"/>
      <c r="E8" s="38" t="str">
        <f>IF(ISBLANK('Entry Worksheet'!D8),ReferenceData!J8,'Entry Worksheet'!D8)</f>
        <v>#Enter Property Address on Entry Worksheet</v>
      </c>
      <c r="F8" s="39"/>
      <c r="G8" s="39"/>
      <c r="H8" s="249" t="s">
        <v>72</v>
      </c>
      <c r="I8" s="250"/>
      <c r="J8" s="250"/>
      <c r="K8" s="21"/>
    </row>
    <row r="9" spans="2:13" ht="7.5" customHeight="1" thickBot="1">
      <c r="B9" s="16"/>
      <c r="C9" s="35"/>
      <c r="D9" s="35"/>
      <c r="E9" s="35"/>
      <c r="F9" s="35"/>
      <c r="G9" s="35"/>
      <c r="H9" s="31"/>
      <c r="I9" s="31"/>
      <c r="J9" s="31"/>
      <c r="K9" s="10"/>
    </row>
    <row r="10" spans="2:13" ht="36.75" thickBot="1">
      <c r="B10" s="9"/>
      <c r="C10" s="40" t="s">
        <v>63</v>
      </c>
      <c r="D10" s="41" t="s">
        <v>139</v>
      </c>
      <c r="E10" s="42" t="s">
        <v>2</v>
      </c>
      <c r="F10" s="43"/>
      <c r="G10" s="42" t="s">
        <v>73</v>
      </c>
      <c r="H10" s="44" t="s">
        <v>3</v>
      </c>
      <c r="I10" s="45"/>
      <c r="J10" s="46" t="s">
        <v>70</v>
      </c>
      <c r="K10" s="14"/>
      <c r="L10" s="1"/>
    </row>
    <row r="11" spans="2:13" ht="15.75">
      <c r="B11" s="9"/>
      <c r="C11" s="47" t="str">
        <f>'Entry Worksheet'!$C$14</f>
        <v>B-1</v>
      </c>
      <c r="D11" s="48">
        <v>1</v>
      </c>
      <c r="E11" s="49" t="str">
        <f>'Entry Worksheet'!D14</f>
        <v>Initial Deposit - Wire</v>
      </c>
      <c r="F11" s="50"/>
      <c r="G11" s="51">
        <f>IF(NOT(ISERROR(DATEVALUE(TEXT(H11,"mm/dd/yyyy")))),IF(WORKDAY(H11-1,1,ReferenceData!$B$16:$D$29)=H11,IF(J11="Blank",ReferenceData!$J$15,),ReferenceData!$J$12 &amp; IF(J11="Blank",ReferenceData!$J$15,)),)</f>
        <v>0</v>
      </c>
      <c r="H11" s="52" t="str">
        <f>IF(AND(ISBLANK('Entry Worksheet'!$F$14),ISBLANK('Entry Worksheet'!$G$14+1)),IF(ISERROR(DATEVALUE(TEXT('Entry Worksheet'!$G$10+1,"mm/dd/yyyy"))),ReferenceData!$J$6,WORKDAY('Entry Worksheet'!$G$10 +1,ReferenceData!$B$16:$D$29)),IF(ISERROR(DATEVALUE(TEXT('Entry Worksheet'!$F$14,"mm/dd/yyyy"))),IF(ISNUMBER('Entry Worksheet'!$G$14+1),IF(ISNUMBER(FIND("#",VLOOKUP('Entry Worksheet'!$I$14,ReferenceData!$A$5:$D$9,4))),VLOOKUP('Entry Worksheet'!I14,ReferenceData!$A$5:$D$9,4),'Entry Worksheet'!G14*VLOOKUP('Entry Worksheet'!$I$14,ReferenceData!$A$5:$D$9,2)+VLOOKUP('Entry Worksheet'!$I$14,ReferenceData!$A$5:$D$9,4)),ReferenceData!$J$9 &amp; C11 &amp; ReferenceData!$K$9 &amp; ReferenceData!$L$9),'Entry Worksheet'!$F$14))</f>
        <v>#Enter Acceptance Date on Entry Worksheet</v>
      </c>
      <c r="I11" s="53"/>
      <c r="J11" s="54"/>
      <c r="K11" s="10"/>
      <c r="M11" s="24"/>
    </row>
    <row r="12" spans="2:13" ht="15.75">
      <c r="B12" s="9"/>
      <c r="C12" s="47" t="str">
        <f>'Entry Worksheet'!$C$15</f>
        <v>C-2</v>
      </c>
      <c r="D12" s="48">
        <f>D11+1</f>
        <v>2</v>
      </c>
      <c r="E12" s="55" t="s">
        <v>6</v>
      </c>
      <c r="F12" s="56"/>
      <c r="G12" s="51">
        <f>IF(NOT(ISERROR(DATEVALUE(TEXT(H12,"mm/dd/yyyy")))),IF(WORKDAY(H12-1,1,ReferenceData!$B$16:$D$29)=H12,IF(J12="Blank",ReferenceData!$J$15,),ReferenceData!$J$12 &amp; IF(J12="Blank",ReferenceData!$J$15,)),)</f>
        <v>0</v>
      </c>
      <c r="H12" s="52" t="str">
        <f>IF(AND(ISBLANK('Entry Worksheet'!$F$15),ISBLANK('Entry Worksheet'!$G$15)),ReferenceData!$J$11,IF(ISERROR(DATEVALUE(TEXT('Entry Worksheet'!$F$15,"mm/dd/yyyy"))),IF(ISNUMBER('Entry Worksheet'!$G$15),IF(ISNUMBER(FIND("#",VLOOKUP('Entry Worksheet'!$I$15,ReferenceData!$A$5:$D$9,4))),VLOOKUP('Entry Worksheet'!$I$15,ReferenceData!$A$5:$D$9,4),'Entry Worksheet'!$G$15+VLOOKUP('Entry Worksheet'!$I$15,ReferenceData!$A$5:$D$9,2)*VLOOKUP('Entry Worksheet'!$I$15,ReferenceData!$A$5:$D$9,4)),ReferenceData!$J$9 &amp; $C$12 &amp; ReferenceData!$K$9 &amp; ReferenceData!$L$9),'Entry Worksheet'!$F$15))</f>
        <v>Not Entered</v>
      </c>
      <c r="I12" s="53"/>
      <c r="J12" s="54" t="str">
        <f>IF(ISBLANK(Timeline!J15),"Blank",Timeline!J15)</f>
        <v>Blank</v>
      </c>
      <c r="K12" s="15"/>
      <c r="L12" s="2"/>
    </row>
    <row r="13" spans="2:13" ht="15.75">
      <c r="B13" s="124"/>
      <c r="C13" s="120" t="s">
        <v>229</v>
      </c>
      <c r="D13" s="48">
        <f t="shared" ref="D13:D66" si="0">D12+1</f>
        <v>3</v>
      </c>
      <c r="E13" s="28" t="s">
        <v>230</v>
      </c>
      <c r="F13" s="56"/>
      <c r="G13" s="51">
        <f>IF(NOT(ISERROR(DATEVALUE(TEXT(H13,"mm/dd/yyyy")))),IF(WORKDAY(H13-1,1,ReferenceData!$B$31:$D$39)=H13,IF(J13="Blank",ReferenceData!$J$15,),ReferenceData!$J$12 &amp; IF(J13="Blank",ReferenceData!$J$15,)),)</f>
        <v>0</v>
      </c>
      <c r="H13" s="52" t="str">
        <f>IF(AND(ISBLANK('Entry Worksheet'!$F$16-2),ISBLANK('Entry Worksheet'!$G$16-2)),ReferenceData!$J$11,IF(ISERROR(DATEVALUE(TEXT('Entry Worksheet'!$F$16,"mm/dd/yyyy"))),IF(ISNUMBER('Entry Worksheet'!$G$16),IF(ISNUMBER(FIND("#",VLOOKUP('Entry Worksheet'!$I$16,ReferenceData!$A$5:$D$12,4))),VLOOKUP('Entry Worksheet'!$I$16,ReferenceData!$A$5:$D$12,4),'Entry Worksheet'!$G$16*VLOOKUP('Entry Worksheet'!$I$16,ReferenceData!$A$5:$D$12,2)+VLOOKUP('Entry Worksheet'!$I$44,ReferenceData!$A$5:$D$12,4)),ReferenceData!$J$9 &amp; $C$13 &amp; ReferenceData!$K$9 &amp; ReferenceData!$L$9),'Entry Worksheet'!$F$16))</f>
        <v>#Complete Note on Entry Worksheet or remove invalid entry</v>
      </c>
      <c r="I13" s="53"/>
      <c r="J13" s="54"/>
      <c r="K13" s="15"/>
    </row>
    <row r="14" spans="2:13" ht="31.5">
      <c r="B14" s="9"/>
      <c r="C14" s="47" t="str">
        <f>'Entry Worksheet'!$C$17</f>
        <v>E-3</v>
      </c>
      <c r="D14" s="48">
        <f t="shared" si="0"/>
        <v>4</v>
      </c>
      <c r="E14" s="28" t="s">
        <v>157</v>
      </c>
      <c r="F14" s="56"/>
      <c r="G14" s="51">
        <f>IF(NOT(ISERROR(DATEVALUE(TEXT(H14,"mm/dd/yyyy")))),IF(WORKDAY(H14-1,1,ReferenceData!$B$16:$D$29)=H14,IF(J14="Blank",ReferenceData!$J$15,),ReferenceData!$J$12 &amp; IF(J14="Blank",ReferenceData!$J$15,)),)</f>
        <v>0</v>
      </c>
      <c r="H14" s="52" t="str">
        <f>IF(AND(ISBLANK('Entry Worksheet'!$F$17),ISBLANK('Entry Worksheet'!$G$17)),ReferenceData!$J$11,IF(ISERROR(DATEVALUE(TEXT('Entry Worksheet'!$F$17,"mm/dd/yyyy"))),IF(ISNUMBER('Entry Worksheet'!$G$17),IF(ISNUMBER(FIND("#",VLOOKUP('Entry Worksheet'!$I$17,ReferenceData!$A$5:$D$9,4))),VLOOKUP('Entry Worksheet'!$I$17,ReferenceData!$A$5:$D$9,4),'Entry Worksheet'!$G$17+VLOOKUP('Entry Worksheet'!$I$15,ReferenceData!$A$5:$D$9,2)*VLOOKUP('Entry Worksheet'!$I$17,ReferenceData!$A$5:$D$9,4)),ReferenceData!$J$9 &amp; $C$14 &amp; ReferenceData!$K$9 &amp; ReferenceData!$L$9),'Entry Worksheet'!$F$17))</f>
        <v>Not Entered</v>
      </c>
      <c r="I14" s="53"/>
      <c r="J14" s="54" t="str">
        <f>IF(ISBLANK(Timeline!J17),"Blank",Timeline!J17)</f>
        <v>Blank</v>
      </c>
      <c r="K14" s="10"/>
    </row>
    <row r="15" spans="2:13" ht="15.75">
      <c r="B15" s="9"/>
      <c r="C15" s="47" t="str">
        <f>'Entry Worksheet'!$C$18</f>
        <v>E-3</v>
      </c>
      <c r="D15" s="48">
        <f t="shared" si="0"/>
        <v>5</v>
      </c>
      <c r="E15" s="55" t="s">
        <v>164</v>
      </c>
      <c r="F15" s="56"/>
      <c r="G15" s="51">
        <f>IF(NOT(ISERROR(DATEVALUE(TEXT(H15,"mm/dd/yyyy")))),IF(WORKDAY(H15-1,1,ReferenceData!$B$16:$D$29)=H15,IF(J15="Blank",ReferenceData!$J$15,),ReferenceData!$J$12 &amp; IF(J15="Blank",ReferenceData!$J$15,)),)</f>
        <v>0</v>
      </c>
      <c r="H15" s="52" t="str">
        <f>IF(AND(ISBLANK('Entry Worksheet'!$F$18),ISBLANK('Entry Worksheet'!$G$18)),ReferenceData!$J$11,IF(ISERROR(DATEVALUE(TEXT('Entry Worksheet'!$F$18,"mm/dd/yyyy"))),IF(ISNUMBER('Entry Worksheet'!$G$18),IF(ISNUMBER(FIND("#",VLOOKUP('Entry Worksheet'!$I$18,ReferenceData!$A$5:$D$9,4))),VLOOKUP('Entry Worksheet'!$I$18,ReferenceData!$A$5:$D$9,4),'Entry Worksheet'!$G$18*VLOOKUP('Entry Worksheet'!$I$18,ReferenceData!$A$5:$D$9,2)+VLOOKUP('Entry Worksheet'!$I$18,ReferenceData!$A$5:$D$9,4)),ReferenceData!$J$9 &amp; $C$15 &amp; ReferenceData!$K$9 &amp; ReferenceData!$L$9),'Entry Worksheet'!$F$18))</f>
        <v>Not Entered</v>
      </c>
      <c r="I15" s="57"/>
      <c r="J15" s="54" t="str">
        <f>IF(ISBLANK(Timeline!J18),"Blank",Timeline!J18)</f>
        <v>Blank</v>
      </c>
      <c r="K15" s="10"/>
      <c r="L15" s="2"/>
      <c r="M15" s="24"/>
    </row>
    <row r="16" spans="2:13" ht="15.75">
      <c r="B16" s="9"/>
      <c r="C16" s="47" t="str">
        <f>'Entry Worksheet'!$C$19</f>
        <v>E-3</v>
      </c>
      <c r="D16" s="48">
        <f t="shared" si="0"/>
        <v>6</v>
      </c>
      <c r="E16" s="55" t="s">
        <v>166</v>
      </c>
      <c r="F16" s="56"/>
      <c r="G16" s="51">
        <f>IF(NOT(ISERROR(DATEVALUE(TEXT(H16,"mm/dd/yyyy")))),IF(WORKDAY(H16-1,1,ReferenceData!$B$16:$D$29)=H16,IF(J16="Blank",ReferenceData!$J$15,),ReferenceData!$J$12 &amp; IF(J16="Blank",ReferenceData!$J$15,)),)</f>
        <v>0</v>
      </c>
      <c r="H16" s="52" t="str">
        <f>IF(ISBLANK('Entry Worksheet'!$G$19),ReferenceData!$J$11,IF(OR($H$15=ReferenceData!$J$11,NOT(ISNUMBER('Entry Worksheet'!$G$19))),ReferenceData!$J$9&amp;StaticTimeline!C15&amp;ReferenceData!$K$9&amp;ReferenceData!$L$9,IF(AND($J$15="Blank",NOT(ISERROR(DATEVALUE(TEXT($H$15,"mm/dd/yyyy"))))),$H$15+'Entry Worksheet'!$G$19,IF(ISERROR(DATEVALUE(TEXT($J$15,"mm/dd/yyyy"))),ReferenceData!$J$14&amp;ReferenceData!$K$14&amp;ReferenceData!$L$14&amp;$C$15&amp;ReferenceData!$M$14&amp;$E$15&amp;ReferenceData!$N$14,J15+'Entry Worksheet'!$G$19))))</f>
        <v>Not Entered</v>
      </c>
      <c r="I16" s="53"/>
      <c r="J16" s="54" t="str">
        <f>IF(ISBLANK(Timeline!J19),"Blank",Timeline!J19)</f>
        <v>Blank</v>
      </c>
      <c r="K16" s="15"/>
      <c r="L16" s="2"/>
      <c r="M16" s="24"/>
    </row>
    <row r="17" spans="2:13" ht="15.75">
      <c r="B17" s="9"/>
      <c r="C17" s="47" t="str">
        <f>'Entry Worksheet'!$C$20</f>
        <v>E-4</v>
      </c>
      <c r="D17" s="48">
        <f t="shared" si="0"/>
        <v>7</v>
      </c>
      <c r="E17" s="55" t="s">
        <v>8</v>
      </c>
      <c r="F17" s="56"/>
      <c r="G17" s="51">
        <f>IF(NOT(ISERROR(DATEVALUE(TEXT(H17,"mm/dd/yyyy")))),IF(WORKDAY(H17-1,1,ReferenceData!$B$16:$D$29)=H17,IF(J17="Blank",ReferenceData!$J$15,),ReferenceData!$J$12 &amp; IF(J17="Blank",ReferenceData!$J$15,)),)</f>
        <v>0</v>
      </c>
      <c r="H17" s="52" t="str">
        <f>IF(AND(ISBLANK('Entry Worksheet'!$F$20),ISBLANK('Entry Worksheet'!$G$20)),ReferenceData!$J$11,IF(ISERROR(DATEVALUE(TEXT('Entry Worksheet'!$F$20,"mm/dd/yyyy"))),IF(ISNUMBER('Entry Worksheet'!$G$20),IF(ISNUMBER(FIND("#",VLOOKUP('Entry Worksheet'!$I$20,ReferenceData!$A$5:$D$9,4))),VLOOKUP('Entry Worksheet'!$I$20,ReferenceData!$A$5:$D$9,4),'Entry Worksheet'!$G$20*VLOOKUP('Entry Worksheet'!$I$15,ReferenceData!$A$5:$D$9,2)+VLOOKUP('Entry Worksheet'!$I$20,ReferenceData!$A$5:$D$9,4)),ReferenceData!$J$9 &amp; $C$17 &amp; ReferenceData!$K$9 &amp; ReferenceData!$L$9),'Entry Worksheet'!$F$20))</f>
        <v>Not Entered</v>
      </c>
      <c r="I17" s="53"/>
      <c r="J17" s="54" t="str">
        <f>IF(ISBLANK(Timeline!J20),"Blank",Timeline!J20)</f>
        <v>Blank</v>
      </c>
      <c r="K17" s="15"/>
      <c r="L17" s="2"/>
      <c r="M17" s="24"/>
    </row>
    <row r="18" spans="2:13" ht="15.75">
      <c r="B18" s="9"/>
      <c r="C18" s="47" t="str">
        <f>'Entry Worksheet'!$C$21</f>
        <v>E-4</v>
      </c>
      <c r="D18" s="48">
        <f t="shared" si="0"/>
        <v>8</v>
      </c>
      <c r="E18" s="55" t="s">
        <v>162</v>
      </c>
      <c r="F18" s="56"/>
      <c r="G18" s="51">
        <f>IF(NOT(ISERROR(DATEVALUE(TEXT(H18,"mm/dd/yyyy")))),IF(WORKDAY(H18-1,1,ReferenceData!$B$16:$D$29)=H18,IF(J18="Blank",ReferenceData!$J$15,),ReferenceData!$J$12 &amp; IF(J18="Blank",ReferenceData!$J$15,)),)</f>
        <v>0</v>
      </c>
      <c r="H18" s="52" t="str">
        <f>IF(ISBLANK('Entry Worksheet'!$G$21),ReferenceData!$J$11,IF(OR($H$17=ReferenceData!$J$11,NOT(ISNUMBER('Entry Worksheet'!$G$31))),ReferenceData!$J$9&amp;StaticTimeline!C18&amp;ReferenceData!$K$9&amp;ReferenceData!$L$9,IF(AND($J$17="Blank",NOT(ISERROR(DATEVALUE(TEXT($H$17,"mm/dd/yyyy"))))),$H$17+'Entry Worksheet'!$G$21,IF(ISERROR(DATEVALUE(TEXT($J$17,"mm/dd/yyyy"))),ReferenceData!$J$14&amp;ReferenceData!$K$14&amp;ReferenceData!$L$14&amp;$C$17&amp;ReferenceData!$M$14&amp;$E$17&amp;ReferenceData!$N$14,J18+'Entry Worksheet'!$G$21))))</f>
        <v>Not Entered</v>
      </c>
      <c r="I18" s="53"/>
      <c r="J18" s="54" t="str">
        <f>IF(ISBLANK(Timeline!J21),"Blank",Timeline!J21)</f>
        <v>Blank</v>
      </c>
      <c r="K18" s="15"/>
      <c r="L18" s="2"/>
      <c r="M18" s="24"/>
    </row>
    <row r="19" spans="2:13" ht="15.75">
      <c r="B19" s="9"/>
      <c r="C19" s="47" t="str">
        <f>'Entry Worksheet'!$C$22</f>
        <v>F-2</v>
      </c>
      <c r="D19" s="48">
        <f t="shared" si="0"/>
        <v>9</v>
      </c>
      <c r="E19" s="55" t="str">
        <f>IF($J$6="Yes","Scheduled Closing Date (See F-3 for new date)", "Scheduled Closing Date")</f>
        <v>Scheduled Closing Date</v>
      </c>
      <c r="F19" s="56"/>
      <c r="G19" s="51">
        <f>IF(NOT(ISERROR(DATEVALUE(TEXT(H19,"mm/dd/yyyy")))),IF(WORKDAY(H19-1,1,ReferenceData!$B$16:$D$29)=H19,IF(J19="Blank",ReferenceData!$J$15,),ReferenceData!$J$12 &amp; IF(J19="Blank",ReferenceData!$J$15,)),)</f>
        <v>0</v>
      </c>
      <c r="H19" s="52" t="str">
        <f>IF(NOT(ISERROR(DATEVALUE(TEXT('Entry Worksheet'!$F$22,"mm/dd/yyyy")))),'Entry Worksheet'!$F$22,IF(ISNUMBER('Entry Worksheet'!$G$22),IF(ISNUMBER(FIND("#",VLOOKUP('Entry Worksheet'!$I$22,ReferenceData!$A$5:$D$9,4))),VLOOKUP('Entry Worksheet'!$I$22,ReferenceData!$A$5:$D$9,4),'Entry Worksheet'!$G$22*VLOOKUP('Entry Worksheet'!$I$22,ReferenceData!$A$5:$D$9,2)+VLOOKUP('Entry Worksheet'!$I$22,ReferenceData!$A$5:$D$9,4)),ReferenceData!$J$9&amp;$C$19&amp;ReferenceData!$K$9&amp;ReferenceData!$L$9))</f>
        <v>#Complete F-2 on Entry Worksheet or remove invalid entry</v>
      </c>
      <c r="I19" s="53"/>
      <c r="J19" s="58"/>
      <c r="K19" s="15"/>
    </row>
    <row r="20" spans="2:13" ht="15.75">
      <c r="B20" s="9"/>
      <c r="C20" s="47" t="str">
        <f>'Entry Worksheet'!$C$23</f>
        <v>F-3(a)</v>
      </c>
      <c r="D20" s="48">
        <f t="shared" si="0"/>
        <v>10</v>
      </c>
      <c r="E20" s="55" t="s">
        <v>175</v>
      </c>
      <c r="F20" s="56"/>
      <c r="G20" s="51">
        <f>IF(NOT(ISERROR(DATEVALUE(TEXT(H20,"mm/dd/yyyy")))),IF(WORKDAY(H20-1,1,ReferenceData!$B$16:$D$29)=H20,IF(J20="Blank",ReferenceData!$J$15,),ReferenceData!$J$12 &amp; IF(J20="Blank",ReferenceData!$J$15,)),)</f>
        <v>0</v>
      </c>
      <c r="H20" s="52" t="str">
        <f>IF(AND(ISBLANK('Entry Worksheet'!$F$23),ISBLANK('Entry Worksheet'!$G$23),$J$6&lt;&gt;"Yes"),ReferenceData!$J$11,IF(AND(ISBLANK('Entry Worksheet'!$F$23),ISBLANK('Entry Worksheet'!$G$23)),ReferenceData!$J$9 &amp; $C$20 &amp; ReferenceData!$K$9 &amp; ReferenceData!$L$10,IF(ISERROR(DATEVALUE(TEXT('Entry Worksheet'!$F$23,"mm/dd/yyyy"))),IF(ISNUMBER('Entry Worksheet'!$G$23),IF(ISNUMBER(FIND("#",VLOOKUP('Entry Worksheet'!$I$23,ReferenceData!$A$5:$D$9,3))),VLOOKUP('Entry Worksheet'!$I$23,ReferenceData!$A$5:$D$9,3),'Entry Worksheet'!$G$23*VLOOKUP('Entry Worksheet'!$I$23,ReferenceData!$A$5:$D$9,2)+VLOOKUP('Entry Worksheet'!$I$23,ReferenceData!$A$5:$D$9,3)),ReferenceData!$J$9 &amp; $C$20 &amp; ReferenceData!$K$9 &amp; ReferenceData!$L$9),'Entry Worksheet'!$F$23)))</f>
        <v>Not Entered</v>
      </c>
      <c r="I20" s="53"/>
      <c r="J20" s="58"/>
      <c r="K20" s="10"/>
    </row>
    <row r="21" spans="2:13" ht="15.75">
      <c r="B21" s="9"/>
      <c r="C21" s="47" t="str">
        <f>'Entry Worksheet'!$C$24</f>
        <v>F-7</v>
      </c>
      <c r="D21" s="48">
        <f t="shared" si="0"/>
        <v>11</v>
      </c>
      <c r="E21" s="55" t="s">
        <v>12</v>
      </c>
      <c r="F21" s="56"/>
      <c r="G21" s="51">
        <f>IF(NOT(ISERROR(DATEVALUE(TEXT(H21,"mm/dd/yyyy")))),IF(WORKDAY(H21-1,1,ReferenceData!$B$16:$D$29)=H21,IF(J21="Blank",ReferenceData!$J$15,),ReferenceData!$J$12 &amp; IF(J21="Blank",ReferenceData!$J$15,)),)</f>
        <v>0</v>
      </c>
      <c r="H21" s="52" t="str">
        <f>IF(AND(ISBLANK('Entry Worksheet'!$F$24),ISBLANK('Entry Worksheet'!$G$24)),ReferenceData!$J$11,IF(ISERROR(DATEVALUE(TEXT('Entry Worksheet'!$F$24,"mm/dd/yyyy"))),IF(ISNUMBER('Entry Worksheet'!$G$24),IF(ISNUMBER(FIND("#",VLOOKUP('Entry Worksheet'!$I$24,ReferenceData!$A$5:$D$9,4))),VLOOKUP('Entry Worksheet'!$I$24,ReferenceData!$A$5:$D$9,4),'Entry Worksheet'!$G$24*VLOOKUP('Entry Worksheet'!$I$24,ReferenceData!$A$5:$D$9,2)+VLOOKUP('Entry Worksheet'!$I$24,ReferenceData!$A$5:$D$9,4)),ReferenceData!$J$9 &amp; $C$21 &amp; ReferenceData!$K$9 &amp; ReferenceData!$L$9),'Entry Worksheet'!$F$24))</f>
        <v>#Enter Acceptance Date on Entry Worksheet</v>
      </c>
      <c r="I21" s="57"/>
      <c r="J21" s="54" t="str">
        <f>IF(ISBLANK(Timeline!J24),"Blank",Timeline!J24)</f>
        <v>Blank</v>
      </c>
      <c r="K21" s="10"/>
    </row>
    <row r="22" spans="2:13" ht="15.75">
      <c r="B22" s="9"/>
      <c r="C22" s="47" t="str">
        <f>'Entry Worksheet'!$C$25</f>
        <v>F-11</v>
      </c>
      <c r="D22" s="48">
        <f t="shared" si="0"/>
        <v>12</v>
      </c>
      <c r="E22" s="55" t="s">
        <v>15</v>
      </c>
      <c r="F22" s="56"/>
      <c r="G22" s="51">
        <f>IF(NOT(ISERROR(DATEVALUE(TEXT(H22,"mm/dd/yyyy")))),IF(WORKDAY(H22-1,1,ReferenceData!$B$16:$D$29)=H22,IF(J22="Blank",ReferenceData!$J$15,),ReferenceData!$J$12 &amp; IF(J22="Blank",ReferenceData!$J$15,)),)</f>
        <v>0</v>
      </c>
      <c r="H22" s="52" t="str">
        <f>IF(AND(ISBLANK('Entry Worksheet'!$F$25),ISBLANK('Entry Worksheet'!$G$25)),$J$5,IF(ISERROR(DATEVALUE(TEXT('Entry Worksheet'!$F$25,"mm/dd/yyyy"))),IF(ISNUMBER('Entry Worksheet'!$G$25),IF(ISNUMBER(FIND("#",VLOOKUP('Entry Worksheet'!$I$25,ReferenceData!$A$5:$D$9,4))),VLOOKUP('Entry Worksheet'!$I$25,ReferenceData!$A$5:$D$9,4),'Entry Worksheet'!$G$25*VLOOKUP('Entry Worksheet'!$I$25,ReferenceData!$A$5:$D$9,2)+VLOOKUP('Entry Worksheet'!$I$25,ReferenceData!$A$5:$D$9,4)),ReferenceData!$J$9 &amp; $C$22 &amp; ReferenceData!$K$9 &amp; ReferenceData!$L$9),'Entry Worksheet'!$F$25))</f>
        <v>#Complete F-2 on Entry Worksheet or remove invalid entry</v>
      </c>
      <c r="I22" s="53"/>
      <c r="J22" s="54" t="str">
        <f>IF(ISBLANK(Timeline!J25),"Blank",Timeline!J25)</f>
        <v>Blank</v>
      </c>
      <c r="K22" s="10"/>
      <c r="M22" s="3"/>
    </row>
    <row r="23" spans="2:13" ht="15.75">
      <c r="B23" s="9"/>
      <c r="C23" s="47" t="str">
        <f>'Entry Worksheet'!$C$26</f>
        <v>G-1</v>
      </c>
      <c r="D23" s="48">
        <f t="shared" si="0"/>
        <v>13</v>
      </c>
      <c r="E23" s="55" t="s">
        <v>176</v>
      </c>
      <c r="F23" s="56"/>
      <c r="G23" s="51">
        <f>IF(NOT(ISERROR(DATEVALUE(TEXT(H23,"mm/dd/yyyy")))),IF(WORKDAY(H23-1,1,ReferenceData!$B$16:$D$29)=H23,IF(J23="Blank",ReferenceData!$J$15,),ReferenceData!$J$12 &amp; IF(J23="Blank",ReferenceData!$J$15,)),)</f>
        <v>0</v>
      </c>
      <c r="H23" s="34" t="str">
        <f>IF(NOT(ISERROR(DATEVALUE(TEXT('Entry Worksheet'!$G$10,"mm/dd/yyyy")))),'Entry Worksheet'!$G$10+1,ReferenceData!$J$6)</f>
        <v>#Enter Acceptance Date on Entry Worksheet</v>
      </c>
      <c r="I23" s="53"/>
      <c r="J23" s="54" t="str">
        <f>IF(ISBLANK(Timeline!J26),"Blank",Timeline!J26)</f>
        <v>Blank</v>
      </c>
      <c r="K23" s="10"/>
      <c r="M23" s="3"/>
    </row>
    <row r="24" spans="2:13" ht="15.75">
      <c r="B24" s="9"/>
      <c r="C24" s="47" t="str">
        <f>'Entry Worksheet'!$C$27</f>
        <v>G-2(b)</v>
      </c>
      <c r="D24" s="48">
        <f t="shared" si="0"/>
        <v>14</v>
      </c>
      <c r="E24" s="55" t="s">
        <v>17</v>
      </c>
      <c r="F24" s="56"/>
      <c r="G24" s="51">
        <f>IF(NOT(ISERROR(DATEVALUE(TEXT(H24,"mm/dd/yyyy")))),IF(WORKDAY(H24-1,1,ReferenceData!$B$16:$D$29)=H24,IF(J24="Blank",ReferenceData!$J$15,),ReferenceData!$J$12 &amp; IF(J24="Blank",ReferenceData!$J$15,)),)</f>
        <v>0</v>
      </c>
      <c r="H24" s="52" t="str">
        <f>IF(ISBLANK('Entry Worksheet'!$G$27),ReferenceData!$J$11,IF(OR($H$23=ReferenceData!$J$11,NOT(ISNUMBER('Entry Worksheet'!$G$27))),ReferenceData!$J$9&amp;StaticTimeline!C24&amp;ReferenceData!$K$9&amp;ReferenceData!$L$9,IF(AND($J$23="Blank",NOT(ISERROR(DATEVALUE(TEXT($H$23,"mm/dd/yyyy"))))),$H$23+'Entry Worksheet'!$G$27,IF(ISERROR(DATEVALUE(TEXT($J$23,"mm/dd/yyyy"))),ReferenceData!$J$14&amp;ReferenceData!$K$14&amp;ReferenceData!$L$14&amp;$C$23&amp;ReferenceData!$M$14&amp;$E$23&amp;ReferenceData!$N$14,J24+'Entry Worksheet'!$G$27))))</f>
        <v>Not Entered</v>
      </c>
      <c r="I24" s="53"/>
      <c r="J24" s="54" t="str">
        <f>IF(ISBLANK(Timeline!J27),"Blank",Timeline!J27)</f>
        <v>Blank</v>
      </c>
      <c r="K24" s="10"/>
    </row>
    <row r="25" spans="2:13" ht="15.75">
      <c r="B25" s="9"/>
      <c r="C25" s="59" t="str">
        <f>'Entry Worksheet'!$C$28</f>
        <v>G-2(c)</v>
      </c>
      <c r="D25" s="48">
        <f t="shared" si="0"/>
        <v>15</v>
      </c>
      <c r="E25" s="55" t="s">
        <v>19</v>
      </c>
      <c r="F25" s="56"/>
      <c r="G25" s="51">
        <f>IF(NOT(ISERROR(DATEVALUE(TEXT(H25,"mm/dd/yyyy")))),IF(WORKDAY(H25-1,1,ReferenceData!$B$16:$D$29)=H25,IF(J25="Blank",ReferenceData!$J$15,),ReferenceData!$J$12 &amp; IF(J25="Blank",ReferenceData!$J$15,)),)</f>
        <v>0</v>
      </c>
      <c r="H25" s="52" t="str">
        <f>IF(ISBLANK('Entry Worksheet'!$G$28),ReferenceData!$J$11,IF(OR($H$24=ReferenceData!$J$11,NOT(ISNUMBER('Entry Worksheet'!$G$28))),ReferenceData!$J$9&amp;StaticTimeline!C25&amp;ReferenceData!$K$9&amp;ReferenceData!$L$9,IF(AND($J$24="Blank",NOT(ISERROR(DATEVALUE(TEXT($H$24,"mm/dd/yyyy"))))),$H$24+'Entry Worksheet'!$G$28,IF(ISERROR(DATEVALUE(TEXT($J$24,"mm/dd/yyyy"))),ReferenceData!$J$14&amp;ReferenceData!$K$14&amp;ReferenceData!$L$14&amp;$C$24&amp;ReferenceData!$M$14&amp;$E$24&amp;ReferenceData!$N$14,J25+'Entry Worksheet'!$G$28))))</f>
        <v>Not Entered</v>
      </c>
      <c r="I25" s="53"/>
      <c r="J25" s="54" t="str">
        <f>IF(ISBLANK(Timeline!J28),"Blank",Timeline!J28)</f>
        <v>Blank</v>
      </c>
      <c r="K25" s="10"/>
      <c r="M25" s="24"/>
    </row>
    <row r="26" spans="2:13" ht="15.75">
      <c r="B26" s="9"/>
      <c r="C26" s="47" t="str">
        <f>'Entry Worksheet'!$C$29</f>
        <v>G-3</v>
      </c>
      <c r="D26" s="48">
        <f t="shared" si="0"/>
        <v>16</v>
      </c>
      <c r="E26" s="55" t="s">
        <v>21</v>
      </c>
      <c r="F26" s="56"/>
      <c r="G26" s="51">
        <f>IF(NOT(ISERROR(DATEVALUE(TEXT(H26,"mm/dd/yyyy")))),IF(WORKDAY(H26-1,1,ReferenceData!$B$16:$D$29)=H26,IF(J26="Blank",ReferenceData!$J$15,),ReferenceData!$J$12 &amp; IF(J26="Blank",ReferenceData!$J$15,)),)</f>
        <v>0</v>
      </c>
      <c r="H26" s="52" t="str">
        <f>IF(AND(ISBLANK('Entry Worksheet'!$F$29),ISBLANK('Entry Worksheet'!$G$29)),IF(ISERROR(DATEVALUE(TEXT('Entry Worksheet'!$G$10,"mm/dd/yyyy"))),ReferenceData!$J$6,'Entry Worksheet'!$G$10+15),IF(ISERROR(DATEVALUE(TEXT('Entry Worksheet'!$F$29,"mm/dd/yyyy"))),IF(ISNUMBER('Entry Worksheet'!$G$29),IF(ISNUMBER(FIND("#",VLOOKUP('Entry Worksheet'!$I$29,ReferenceData!$A$5:$D$9,4))),VLOOKUP('Entry Worksheet'!$I$29,ReferenceData!$A$5:$D$9,4),'Entry Worksheet'!$G$29*VLOOKUP('Entry Worksheet'!$I$29,ReferenceData!$A$5:$D$9,2)+VLOOKUP('Entry Worksheet'!$I$29,ReferenceData!$A$5:$D$9,4)),ReferenceData!$J$9 &amp; $C$26 &amp; ReferenceData!$K$9 &amp; ReferenceData!$L$9),'Entry Worksheet'!$F$29))</f>
        <v>#Enter Acceptance Date on Entry Worksheet</v>
      </c>
      <c r="I26" s="57"/>
      <c r="J26" s="54" t="str">
        <f>IF(ISBLANK(Timeline!J29),"Blank",Timeline!J29)</f>
        <v>Blank</v>
      </c>
      <c r="K26" s="10"/>
      <c r="M26" s="24"/>
    </row>
    <row r="27" spans="2:13" ht="15.75">
      <c r="B27" s="9"/>
      <c r="C27" s="47" t="str">
        <f>'Entry Worksheet'!$C$30</f>
        <v>H-1(a)</v>
      </c>
      <c r="D27" s="48">
        <f t="shared" si="0"/>
        <v>17</v>
      </c>
      <c r="E27" s="55" t="s">
        <v>214</v>
      </c>
      <c r="F27" s="56"/>
      <c r="G27" s="51">
        <f>IF(NOT(ISERROR(DATEVALUE(TEXT(H27,"mm/dd/yyyy")))),IF(WORKDAY(H27-1,1,ReferenceData!$B$16:$D$29)=H27,IF(J27="Blank",ReferenceData!$J$15,),ReferenceData!$J$12 &amp; IF(J27="Blank",ReferenceData!$J$15,)),)</f>
        <v>0</v>
      </c>
      <c r="H27" s="52" t="str">
        <f>IF(AND(ISBLANK('Entry Worksheet'!$F$30),ISBLANK('Entry Worksheet'!$G$30)),IF(ISERROR(DATEVALUE(TEXT('Entry Worksheet'!$G$30,"mm/dd/yyyy"))),ReferenceData!$J$6,WORKDAY('Entry Worksheet'!$G$30,1,ReferenceData!$B$16:$D$29)),IF(ISERROR(DATEVALUE(TEXT('Entry Worksheet'!$F$30,"mm/dd/yyyy"))),IF(ISNUMBER('Entry Worksheet'!$G$30),IF(ISNUMBER(FIND("#",VLOOKUP('Entry Worksheet'!$I$30,ReferenceData!$A$5:$D$9,4))),VLOOKUP('Entry Worksheet'!I30,ReferenceData!$A$5:$D$9,4),'Entry Worksheet'!G30*VLOOKUP('Entry Worksheet'!$I$30,ReferenceData!$A$5:$D$9,2)+VLOOKUP('Entry Worksheet'!$I$30,ReferenceData!$A$5:$D$9,4)),ReferenceData!$J$9 &amp; C27 &amp; ReferenceData!$K$9 &amp; ReferenceData!$L$9),'Entry Worksheet'!$F$30))</f>
        <v>#Enter Acceptance Date on Entry Worksheet</v>
      </c>
      <c r="I27" s="57"/>
      <c r="J27" s="54" t="str">
        <f>IF(ISBLANK(Timeline!J30),"Blank",Timeline!J30)</f>
        <v>Blank</v>
      </c>
      <c r="K27" s="10"/>
    </row>
    <row r="28" spans="2:13" ht="15.75">
      <c r="B28" s="9"/>
      <c r="C28" s="47" t="str">
        <f>'Entry Worksheet'!$C$31</f>
        <v>H-1(a)</v>
      </c>
      <c r="D28" s="48">
        <f t="shared" si="0"/>
        <v>18</v>
      </c>
      <c r="E28" s="28" t="s">
        <v>170</v>
      </c>
      <c r="F28" s="56"/>
      <c r="G28" s="51">
        <f>IF(NOT(ISERROR(DATEVALUE(TEXT(H28,"mm/dd/yyyy")))),IF(WORKDAY(H28-1,1,ReferenceData!$B$16:$D$29)=H28,IF(J28="Blank",ReferenceData!$J$15,),ReferenceData!$J$12 &amp; IF(J28="Blank",ReferenceData!$J$15,)),)</f>
        <v>0</v>
      </c>
      <c r="H28" s="52" t="str">
        <f>IF(ISBLANK('Entry Worksheet'!$G$31),ReferenceData!$J$11,IF(OR($H$27=ReferenceData!$J$11,NOT(ISNUMBER('Entry Worksheet'!$G$31))),ReferenceData!$J$9&amp;StaticTimeline!C28&amp;ReferenceData!$K$9&amp;ReferenceData!$L$9,IF(AND($J$27="Blank",NOT(ISERROR(DATEVALUE(TEXT($H$27,"mm/dd/yyyy"))))),$H$27+'Entry Worksheet'!$G$31,IF(ISERROR(DATEVALUE(TEXT($J$27,"mm/dd/yyyy"))),ReferenceData!$J$14&amp;ReferenceData!$K$14&amp;ReferenceData!$L$14&amp;$C$27&amp;ReferenceData!$M$14&amp;$E$27&amp;ReferenceData!$N$14,J28+'Entry Worksheet'!$G$31))))</f>
        <v>Not Entered</v>
      </c>
      <c r="I28" s="57"/>
      <c r="J28" s="54" t="str">
        <f>IF(ISBLANK(Timeline!J31),"Blank",Timeline!J31)</f>
        <v>Blank</v>
      </c>
      <c r="K28" s="10"/>
    </row>
    <row r="29" spans="2:13" ht="15.75">
      <c r="B29" s="9"/>
      <c r="C29" s="47" t="str">
        <f>'Entry Worksheet'!$C$32</f>
        <v>H-2(a)</v>
      </c>
      <c r="D29" s="48">
        <f t="shared" si="0"/>
        <v>19</v>
      </c>
      <c r="E29" s="28" t="s">
        <v>186</v>
      </c>
      <c r="F29" s="56"/>
      <c r="G29" s="51">
        <f>IF(NOT(ISERROR(DATEVALUE(TEXT(H29,"mm/dd/yyyy")))),IF(WORKDAY(H29-1,1,ReferenceData!$B$16:$D$29)=H29,IF(J29="Blank",ReferenceData!$J$15,),ReferenceData!$J$12 &amp; IF(J29="Blank",ReferenceData!$J$15,)),)</f>
        <v>0</v>
      </c>
      <c r="H29" s="52" t="str">
        <f>IF(AND(ISBLANK('Entry Worksheet'!$F$32),ISBLANK('Entry Worksheet'!$G$32)),ReferenceData!$J$11,IF(ISERROR(DATEVALUE(TEXT('Entry Worksheet'!$F$32,"mm/dd/yyyy"))),IF(ISNUMBER('Entry Worksheet'!$G$32),IF(ISNUMBER(FIND("#",VLOOKUP('Entry Worksheet'!$I$32,ReferenceData!$A$5:$D$9,4))),VLOOKUP('Entry Worksheet'!$I$32,ReferenceData!$A$5:$D$9,4),'Entry Worksheet'!$G$32*VLOOKUP('Entry Worksheet'!$I$32,ReferenceData!$A$5:$D$9,2)+VLOOKUP('Entry Worksheet'!$I$32,ReferenceData!$A$5:$D$9,4)),ReferenceData!$J$9 &amp; $C$29 &amp; ReferenceData!$K$9 &amp; ReferenceData!$L$9),'Entry Worksheet'!$F$32))</f>
        <v>Not Entered</v>
      </c>
      <c r="I29" s="57"/>
      <c r="J29" s="54" t="str">
        <f>IF(ISBLANK(Timeline!J31),"Blank",Timeline!J31)</f>
        <v>Blank</v>
      </c>
      <c r="K29" s="10"/>
    </row>
    <row r="30" spans="2:13" ht="15.75">
      <c r="B30" s="9"/>
      <c r="C30" s="47" t="str">
        <f>'Entry Worksheet'!$C$33</f>
        <v>H-4(a)</v>
      </c>
      <c r="D30" s="48">
        <f t="shared" si="0"/>
        <v>20</v>
      </c>
      <c r="E30" s="55" t="s">
        <v>172</v>
      </c>
      <c r="F30" s="56"/>
      <c r="G30" s="51">
        <f>IF(NOT(ISERROR(DATEVALUE(TEXT(H30,"mm/dd/yyyy")))),IF(WORKDAY(H30-1,1,ReferenceData!$B$16:$D$29)=H30,IF(J30="Blank",ReferenceData!$J$15,),ReferenceData!$J$12 &amp; IF(J30="Blank",ReferenceData!$J$15,)),)</f>
        <v>0</v>
      </c>
      <c r="H30" s="52" t="str">
        <f>IF(AND(ISBLANK('Entry Worksheet'!$F$33),ISBLANK('Entry Worksheet'!$G$33)),ReferenceData!$J$11,IF(ISERROR(DATEVALUE(TEXT('Entry Worksheet'!$F$33,"mm/dd/yyyy"))),IF(ISNUMBER('Entry Worksheet'!$G$33),IF(ISNUMBER(FIND("#",VLOOKUP('Entry Worksheet'!$I$33,ReferenceData!$A$5:$D$9,4))),VLOOKUP('Entry Worksheet'!$I$33,ReferenceData!$A$5:$D$9,4),'Entry Worksheet'!$G$33*VLOOKUP('Entry Worksheet'!$I$33,ReferenceData!$A$5:$D$9,2)+VLOOKUP('Entry Worksheet'!$I$33,ReferenceData!$A$5:$D$9,4)),ReferenceData!$J$9 &amp; $C$30 &amp; ReferenceData!$K$9 &amp; ReferenceData!$L$9),'Entry Worksheet'!$F$33))</f>
        <v>Not Entered</v>
      </c>
      <c r="I30" s="53"/>
      <c r="J30" s="54" t="str">
        <f>IF(ISBLANK(Timeline!J32),"Blank",Timeline!J32)</f>
        <v>Blank</v>
      </c>
      <c r="K30" s="10"/>
    </row>
    <row r="31" spans="2:13" ht="15.75">
      <c r="B31" s="9"/>
      <c r="C31" s="47" t="str">
        <f>'Entry Worksheet'!$C$34</f>
        <v>H-4(b)</v>
      </c>
      <c r="D31" s="48">
        <f t="shared" si="0"/>
        <v>21</v>
      </c>
      <c r="E31" s="55" t="s">
        <v>179</v>
      </c>
      <c r="F31" s="56"/>
      <c r="G31" s="51">
        <f>IF(NOT(ISERROR(DATEVALUE(TEXT(H31,"mm/dd/yyyy")))),IF(WORKDAY(H31-1,1,ReferenceData!$B$16:$D$29)=H31,IF(J31="Blank",ReferenceData!$J$15,),ReferenceData!$J$12 &amp; IF(J31="Blank",ReferenceData!$J$15,)),)</f>
        <v>0</v>
      </c>
      <c r="H31" s="52" t="str">
        <f>IF(ISBLANK('Entry Worksheet'!$G$34),ReferenceData!$J$11,IF(OR($H$30=ReferenceData!$J$11,NOT(ISNUMBER('Entry Worksheet'!$G$34))),ReferenceData!$J$9&amp;StaticTimeline!C30&amp;ReferenceData!$K$9&amp;ReferenceData!$L$9,IF(AND($J$30="Blank",NOT(ISERROR(DATEVALUE(TEXT($H$30,"mm/dd/yyyy"))))),$H$30+'Entry Worksheet'!$G$34,IF(ISERROR(DATEVALUE(TEXT($J$30,"mm/dd/yyyy"))),ReferenceData!$J$14&amp;ReferenceData!$K$14&amp;ReferenceData!$L$14&amp;$C$30&amp;ReferenceData!$M$14&amp;$E$30&amp;ReferenceData!$N$14,J30+'Entry Worksheet'!$G$34))))</f>
        <v>Not Entered</v>
      </c>
      <c r="I31" s="53"/>
      <c r="J31" s="54" t="str">
        <f>IF(ISBLANK(Timeline!J33),"Blank",Timeline!J33)</f>
        <v>Blank</v>
      </c>
      <c r="K31" s="10"/>
    </row>
    <row r="32" spans="2:13" ht="15.75">
      <c r="B32" s="9"/>
      <c r="C32" s="47" t="str">
        <f>'Entry Worksheet'!$C$35</f>
        <v>H-4(c)</v>
      </c>
      <c r="D32" s="48">
        <f t="shared" si="0"/>
        <v>22</v>
      </c>
      <c r="E32" s="55" t="s">
        <v>180</v>
      </c>
      <c r="F32" s="56"/>
      <c r="G32" s="51">
        <f>IF(NOT(ISERROR(DATEVALUE(TEXT(H32,"mm/dd/yyyy")))),IF(WORKDAY(H32-1,1,ReferenceData!$B$16:$D$29)=H32,IF(J32="Blank",ReferenceData!$J$15,),ReferenceData!$J$12 &amp; IF(J32="Blank",ReferenceData!$J$15,)),)</f>
        <v>0</v>
      </c>
      <c r="H32" s="52" t="str">
        <f>IF(AND(ISBLANK('Entry Worksheet'!$F$35),ISBLANK('Entry Worksheet'!$G$35)),ReferenceData!$J$11,IF(ISERROR(DATEVALUE(TEXT('Entry Worksheet'!$F$35,"mm/dd/yyyy"))),IF(ISNUMBER('Entry Worksheet'!$G$35),IF(ISNUMBER(FIND("#",VLOOKUP('Entry Worksheet'!$I$35,ReferenceData!$A$5:$D$9,4))),VLOOKUP('Entry Worksheet'!$I$35,ReferenceData!$A$5:$D$9,4),'Entry Worksheet'!$G$35*VLOOKUP('Entry Worksheet'!$I$35,ReferenceData!$A$5:$D$9,2)+VLOOKUP('Entry Worksheet'!$I$35,ReferenceData!$A$5:$D$9,4)),ReferenceData!$J$9 &amp; $C$32 &amp; ReferenceData!$K$9 &amp; ReferenceData!$L$9),'Entry Worksheet'!$F$35))</f>
        <v>Not Entered</v>
      </c>
      <c r="I32" s="53"/>
      <c r="J32" s="54" t="str">
        <f>IF(ISBLANK(Timeline!J34),"Blank",Timeline!J34)</f>
        <v>Blank</v>
      </c>
      <c r="K32" s="10"/>
    </row>
    <row r="33" spans="2:13" ht="15.75">
      <c r="B33" s="9"/>
      <c r="C33" s="47" t="str">
        <f>'Entry Worksheet'!$C$36</f>
        <v>I-1(b)</v>
      </c>
      <c r="D33" s="48">
        <f t="shared" si="0"/>
        <v>23</v>
      </c>
      <c r="E33" s="55" t="s">
        <v>27</v>
      </c>
      <c r="F33" s="56"/>
      <c r="G33" s="51">
        <f>IF(NOT(ISERROR(DATEVALUE(TEXT(H33,"mm/dd/yyyy")))),IF(WORKDAY(H33-1,1,ReferenceData!$B$16:$D$29)=H33,IF(J33="Blank",ReferenceData!$J$15,),ReferenceData!$J$12 &amp; IF(J33="Blank",ReferenceData!$J$15,)),)</f>
        <v>0</v>
      </c>
      <c r="H33" s="52" t="str">
        <f>IF(AND(ISBLANK('Entry Worksheet'!$F$36),ISBLANK('Entry Worksheet'!$G$36)),IF(ISERROR(DATEVALUE(TEXT('Entry Worksheet'!$G$10,"mm/dd/yyyy"))),ReferenceData!$J$6,'Entry Worksheet'!$G$10+10),IF(ISERROR(DATEVALUE(TEXT('Entry Worksheet'!$F$36,"mm/dd/yyyy"))),IF(ISNUMBER('Entry Worksheet'!$G$36),IF(ISNUMBER(FIND("#",VLOOKUP('Entry Worksheet'!$I$36,ReferenceData!$A$5:$D$9,4))),VLOOKUP('Entry Worksheet'!$I$36,ReferenceData!$A$5:$D$9,4),'Entry Worksheet'!$G$36*VLOOKUP('Entry Worksheet'!$I$36,ReferenceData!$A$5:$D$9,2)+VLOOKUP('Entry Worksheet'!$I$36,ReferenceData!$A$5:$D$9,4)),ReferenceData!$J$9 &amp; $C$34 &amp; ReferenceData!$K$9 &amp; ReferenceData!$L$9),'Entry Worksheet'!$F$36))</f>
        <v>#Enter Acceptance Date on Entry Worksheet</v>
      </c>
      <c r="I33" s="57"/>
      <c r="J33" s="54" t="str">
        <f>IF(ISBLANK(Timeline!J35),"Blank",Timeline!J35)</f>
        <v>Blank</v>
      </c>
      <c r="K33" s="10"/>
    </row>
    <row r="34" spans="2:13" ht="15.75">
      <c r="B34" s="9"/>
      <c r="C34" s="59" t="str">
        <f>'Entry Worksheet'!$C$37</f>
        <v>I-2</v>
      </c>
      <c r="D34" s="48">
        <f t="shared" si="0"/>
        <v>24</v>
      </c>
      <c r="E34" s="28" t="s">
        <v>174</v>
      </c>
      <c r="F34" s="56"/>
      <c r="G34" s="51">
        <f>IF(NOT(ISERROR(DATEVALUE(TEXT(H34,"mm/dd/yyyy")))),IF(WORKDAY(H34-1,1,ReferenceData!$B$16:$D$29)=H34,IF(J34="Blank",ReferenceData!$J$15,),ReferenceData!$J$12 &amp; IF(J34="Blank",ReferenceData!$J$15,)),)</f>
        <v>0</v>
      </c>
      <c r="H34" s="52" t="str">
        <f>IF(ISBLANK('Entry Worksheet'!$G$37),ReferenceData!$J$11,IF(OR($H$33=ReferenceData!$J$11,NOT(ISNUMBER('Entry Worksheet'!$G$37))),ReferenceData!$J$9&amp;StaticTimeline!C34&amp;ReferenceData!$K$9&amp;ReferenceData!$L$9,IF(AND($J$33="Blank",NOT(ISERROR(DATEVALUE(TEXT($H$33,"mm/dd/yyyy"))))),$H$33+'Entry Worksheet'!$G$37,IF(ISERROR(DATEVALUE(TEXT($J$33,"mm/dd/yyyy"))),ReferenceData!$J$14&amp;ReferenceData!$K$14&amp;ReferenceData!$L$14&amp;$C$33&amp;ReferenceData!$M$14&amp;$E$33&amp;ReferenceData!$N$14,J34+'Entry Worksheet'!$G$37))))</f>
        <v>Not Entered</v>
      </c>
      <c r="I34" s="60"/>
      <c r="J34" s="54" t="str">
        <f>IF(ISBLANK(Timeline!J36),"Blank",Timeline!J36)</f>
        <v>Blank</v>
      </c>
      <c r="K34" s="10"/>
    </row>
    <row r="35" spans="2:13" ht="31.5">
      <c r="B35" s="9"/>
      <c r="C35" s="59" t="str">
        <f>'Entry Worksheet'!$C$38</f>
        <v>I-3(a)</v>
      </c>
      <c r="D35" s="48">
        <f t="shared" si="0"/>
        <v>25</v>
      </c>
      <c r="E35" s="55" t="s">
        <v>183</v>
      </c>
      <c r="F35" s="56"/>
      <c r="G35" s="51">
        <f>IF(NOT(ISERROR(DATEVALUE(TEXT(H35,"mm/dd/yyyy")))),IF(WORKDAY(H35-1,1,ReferenceData!$B$16:$D$29)=H35,IF(J35="Blank",ReferenceData!$J$15,),ReferenceData!$J$12 &amp; IF(J35="Blank",ReferenceData!$J$15,)),)</f>
        <v>0</v>
      </c>
      <c r="H35" s="52" t="str">
        <f>IF(ISBLANK('Entry Worksheet'!$G$38),ReferenceData!$J$11,IF(OR($H$33=ReferenceData!$J$11,NOT(ISNUMBER('Entry Worksheet'!$G$38))),ReferenceData!$J$9&amp;StaticTimeline!C35&amp;ReferenceData!$K$9&amp;ReferenceData!$L$9,IF(AND($J$33="Blank",NOT(ISERROR(DATEVALUE(TEXT($H$33,"mm/dd/yyyy"))))),$H$33+'Entry Worksheet'!$G$38,IF(ISERROR(DATEVALUE(TEXT($J$33,"mm/dd/yyyy"))),ReferenceData!$J$14&amp;ReferenceData!$K$14&amp;ReferenceData!$L$14&amp;$C$33&amp;ReferenceData!$M$14&amp;$E$33&amp;ReferenceData!$N$14,J35+'Entry Worksheet'!$G$38))))</f>
        <v>Not Entered</v>
      </c>
      <c r="I35" s="53"/>
      <c r="J35" s="54" t="str">
        <f>IF(ISBLANK(Timeline!J37),"Blank",Timeline!J37)</f>
        <v>Blank</v>
      </c>
      <c r="K35" s="10"/>
    </row>
    <row r="36" spans="2:13" ht="15.75">
      <c r="B36" s="9"/>
      <c r="C36" s="47" t="str">
        <f>'Entry Worksheet'!$C$39</f>
        <v>I-3(b)</v>
      </c>
      <c r="D36" s="48">
        <f t="shared" si="0"/>
        <v>26</v>
      </c>
      <c r="E36" s="28" t="s">
        <v>218</v>
      </c>
      <c r="F36" s="56"/>
      <c r="G36" s="51">
        <f>IF(NOT(ISERROR(DATEVALUE(TEXT(H36,"mm/dd/yyyy")))),IF(WORKDAY(H36-1,1,ReferenceData!$B$16:$D$29)=H36,IF(J36="Blank",ReferenceData!$J$15,),ReferenceData!$J$12 &amp; IF(J36="Blank",ReferenceData!$J$15,)),)</f>
        <v>0</v>
      </c>
      <c r="H36" s="52" t="str">
        <f>IF(ISBLANK('Entry Worksheet'!$G$38),ReferenceData!$J$11,IF(NOT(ISNUMBER('Entry Worksheet'!$G$38)),ReferenceData!$J$9&amp;$C$36&amp;ReferenceData!$K$9&amp;ReferenceData!$L$9,IF($J$35="Blank",IF($J$35="Blank",IF(ISERROR(DATEVALUE(TEXT($H$35,"mm/dd/yyyy"))),$H$35,$H$35+'Entry Worksheet'!$G$38),IF(ISERROR(DATEVALUE(TEXT($J$35,"mm/dd/yyyy"))),ReferenceData!$J$14 &amp; ReferenceData!$K$14 &amp; ReferenceData!$L$14 &amp; $C$35 &amp; ReferenceData!$M$14 &amp; $E$35 &amp; ReferenceData!$N$14,$J$35+'Entry Worksheet'!$G$38)),IF(ISERROR(DATEVALUE(TEXT($J$35,"mm/dd/yyyy"))),ReferenceData!$J$14 &amp; ReferenceData!$K$14 &amp; ReferenceData!$L$14 &amp; $C$35 &amp; ReferenceData!$M$14 &amp; $E$35 &amp; ReferenceData!$N$14,$J$35+'Entry Worksheet'!$G$38))))</f>
        <v>Not Entered</v>
      </c>
      <c r="I36" s="53"/>
      <c r="J36" s="54" t="str">
        <f>IF(ISBLANK(Timeline!J38),"Blank",Timeline!J38)</f>
        <v>Blank</v>
      </c>
      <c r="K36" s="10"/>
    </row>
    <row r="37" spans="2:13" ht="15.75">
      <c r="B37" s="9"/>
      <c r="C37" s="47" t="str">
        <f>'Entry Worksheet'!$C$40</f>
        <v>I-3(c)</v>
      </c>
      <c r="D37" s="48">
        <f t="shared" si="0"/>
        <v>27</v>
      </c>
      <c r="E37" s="28" t="s">
        <v>217</v>
      </c>
      <c r="F37" s="56"/>
      <c r="G37" s="51">
        <f>IF(NOT(ISERROR(DATEVALUE(TEXT(H37,"mm/dd/yyyy")))),IF(WORKDAY(H37-1,1,ReferenceData!$B$16:$D$29)=H37,IF(J37="Blank",ReferenceData!$J$15,),ReferenceData!$J$12 &amp; IF(J37="Blank",ReferenceData!$J$15,)),)</f>
        <v>0</v>
      </c>
      <c r="H37" s="52" t="str">
        <f>IF(ISBLANK('Entry Worksheet'!$G$40),ReferenceData!$J$11,IF(OR($H$34=ReferenceData!$J$11,NOT(ISNUMBER('Entry Worksheet'!$G$40))),ReferenceData!$J$9&amp;StaticTimeline!C37&amp;ReferenceData!$K$9&amp;ReferenceData!$L$9,IF(AND($J$34="Blank",NOT(ISERROR(DATEVALUE(TEXT($H$34,"mm/dd/yyyy"))))),$H$34+'Entry Worksheet'!$G$40,IF(ISERROR(DATEVALUE(TEXT($J$34,"mm/dd/yyyy"))),ReferenceData!$J$14&amp;ReferenceData!$K$14&amp;ReferenceData!$L$14&amp;$C$34&amp;ReferenceData!$M$14&amp;$E$34&amp;ReferenceData!$N$14,J37+'Entry Worksheet'!$G$40))))</f>
        <v>#Complete I-3(c) on Entry Worksheet or remove invalid entry</v>
      </c>
      <c r="I37" s="53"/>
      <c r="J37" s="54"/>
      <c r="K37" s="10"/>
      <c r="M37" s="24"/>
    </row>
    <row r="38" spans="2:13" ht="15.75">
      <c r="B38" s="9"/>
      <c r="C38" s="47" t="str">
        <f>'Entry Worksheet'!$C$41</f>
        <v>I-4(a)</v>
      </c>
      <c r="D38" s="48">
        <f t="shared" si="0"/>
        <v>28</v>
      </c>
      <c r="E38" s="28" t="s">
        <v>187</v>
      </c>
      <c r="F38" s="56"/>
      <c r="G38" s="51">
        <f>IF(NOT(ISERROR(DATEVALUE(TEXT(H38,"mm/dd/yyyy")))),IF(WORKDAY(H38-1,1,ReferenceData!$B$16:$D$29)=H38,IF(J38="Blank",ReferenceData!$J$15,),ReferenceData!$J$12 &amp; IF(J38="Blank",ReferenceData!$J$15,)),)</f>
        <v>0</v>
      </c>
      <c r="H38" s="52" t="str">
        <f>IF(AND(NOT(ISNUMBER('Entry Worksheet'!$G$39)),NOT(ISBLANK('Entry Worksheet'!$G$39))),
        ReferenceData!$J$9 &amp; $C$38 &amp;ReferenceData!$K$9 &amp; ReferenceData!$L$9,
 IF($J$33="Blank",
    IF($J$33="Blank",
        IF(ISERROR(DATEVALUE(TEXT($H$33,"mm/dd/yyyy"))),
            $H$33,
        $H$33+IF(ISNUMBER('Entry Worksheet'!$G$39),
                'Entry Worksheet'!$G$39,
            15)),
    IF(ISERROR(DATEVALUE(TEXT($J$33,"mm/dd/yyyy"))),
        ReferenceData!$J$14&amp;ReferenceData!$K$14&amp;ReferenceData!$L$14&amp;$C$33&amp;ReferenceData!$M$14&amp;$E$33&amp;ReferenceData!$N$14,
    $J$33+IF(ISNUMBER('Entry Worksheet'!$G$39),'Entry Worksheet'!$G$39,15))),
IF(ISERROR(DATEVALUE(TEXT($J$33,"mm/dd/yyyy"))),ReferenceData!$J$14&amp;ReferenceData!$K$14&amp;ReferenceData!$L$14&amp;$C$33&amp;ReferenceData!$M$14&amp;$E$33&amp;ReferenceData!$N$14,$J$33+IF(ISNUMBER('Entry Worksheet'!$G$39),'Entry Worksheet'!$G$39,15))))</f>
        <v>#Enter Acceptance Date on Entry Worksheet</v>
      </c>
      <c r="I38" s="53"/>
      <c r="J38" s="54" t="str">
        <f>IF(ISBLANK(Timeline!J39),"Blank",Timeline!J39)</f>
        <v>Blank</v>
      </c>
      <c r="K38" s="10"/>
    </row>
    <row r="39" spans="2:13" ht="31.5">
      <c r="B39" s="9"/>
      <c r="C39" s="59" t="str">
        <f>'Entry Worksheet'!$C$42</f>
        <v>I-4(b)</v>
      </c>
      <c r="D39" s="48">
        <f t="shared" si="0"/>
        <v>29</v>
      </c>
      <c r="E39" s="28" t="s">
        <v>215</v>
      </c>
      <c r="F39" s="56"/>
      <c r="G39" s="51">
        <f>IF(NOT(ISERROR(DATEVALUE(TEXT(H39,"mm/dd/yyyy")))),IF(WORKDAY(H39-1,1,ReferenceData!$B$16:$D$29)=H39,IF(J39="Blank",ReferenceData!$J$15,),ReferenceData!$J$12 &amp; IF(J39="Blank",ReferenceData!$J$15,)),)</f>
        <v>0</v>
      </c>
      <c r="H39" s="52" t="str">
        <f>IF(AND(NOT(ISNUMBER('Entry Worksheet'!$G$39)),NOT(ISBLANK('Entry Worksheet'!$G$39))),
        ReferenceData!$J$9 &amp; $C$39 &amp;ReferenceData!$K$9 &amp; ReferenceData!$L$9,
 IF($J$33="Blank",
    IF($J$33="Blank",
        IF(ISERROR(DATEVALUE(TEXT($H$33,"mm/dd/yyyy"))),
            $H$33,
        $H$33+IF(ISNUMBER('Entry Worksheet'!$G$39),
                'Entry Worksheet'!$G$39,
            15)),
    IF(ISERROR(DATEVALUE(TEXT($J$33,"mm/dd/yyyy"))),
        ReferenceData!$J$14&amp;ReferenceData!$K$14&amp;ReferenceData!$L$14&amp;$C$33&amp;ReferenceData!$M$14&amp;$E$33&amp;ReferenceData!$N$14,
    $J$33+IF(ISNUMBER('Entry Worksheet'!$G$39),'Entry Worksheet'!$G$39,15))),
IF(ISERROR(DATEVALUE(TEXT($J$33,"mm/dd/yyyy"))),ReferenceData!$J$14&amp;ReferenceData!$K$14&amp;ReferenceData!$L$14&amp;$C$33&amp;ReferenceData!$M$14&amp;$E$33&amp;ReferenceData!$N$14,$J$33+IF(ISNUMBER('Entry Worksheet'!$G$39),'Entry Worksheet'!$G$39,15))))</f>
        <v>#Enter Acceptance Date on Entry Worksheet</v>
      </c>
      <c r="I39" s="60"/>
      <c r="J39" s="54" t="str">
        <f>IF(ISBLANK(Timeline!J41),"Blank",Timeline!J41)</f>
        <v>Blank</v>
      </c>
      <c r="K39" s="10"/>
      <c r="M39" s="24"/>
    </row>
    <row r="40" spans="2:13" ht="15.75">
      <c r="B40" s="9"/>
      <c r="C40" s="59" t="str">
        <f>'Entry Worksheet'!$C$43</f>
        <v xml:space="preserve">J-1 </v>
      </c>
      <c r="D40" s="48">
        <f t="shared" si="0"/>
        <v>30</v>
      </c>
      <c r="E40" s="28" t="s">
        <v>188</v>
      </c>
      <c r="F40" s="56"/>
      <c r="G40" s="51">
        <f>IF(NOT(ISERROR(DATEVALUE(TEXT(H40,"mm/dd/yyyy")))),IF(WORKDAY(H40-1,1,ReferenceData!$B$16:$D$29)=H40,IF(J40="Blank",ReferenceData!$J$15,),ReferenceData!$J$12 &amp; IF(J40="Blank",ReferenceData!$J$15,)),)</f>
        <v>0</v>
      </c>
      <c r="H40" s="52" t="str">
        <f>IF(AND(ISBLANK('Entry Worksheet'!$F$43),ISBLANK('Entry Worksheet'!$G$43)),ReferenceData!$J$11,IF(ISERROR(DATEVALUE(TEXT('Entry Worksheet'!$F$43,"mm/dd/yyyy"))),IF(ISNUMBER('Entry Worksheet'!$G$43),IF(ISNUMBER(FIND("#",VLOOKUP('Entry Worksheet'!$I$43,ReferenceData!$A$5:$D$9,4))),VLOOKUP('Entry Worksheet'!$I$43,ReferenceData!$A$5:$D$9,4),'Entry Worksheet'!$G$43+VLOOKUP('Entry Worksheet'!$I$43,ReferenceData!$A$5:$D$9,2)*VLOOKUP('Entry Worksheet'!$I$43,ReferenceData!$A$5:$D$9,4)),ReferenceData!$J$9 &amp; $C$40 &amp; ReferenceData!$K$9 &amp; ReferenceData!$L$9),'Entry Worksheet'!$F$43))</f>
        <v>Not Entered</v>
      </c>
      <c r="I40" s="53"/>
      <c r="J40" s="54" t="str">
        <f>IF(ISBLANK(Timeline!J42),"Blank",Timeline!J42)</f>
        <v>Blank</v>
      </c>
      <c r="K40" s="10"/>
    </row>
    <row r="41" spans="2:13" ht="15.75">
      <c r="B41" s="9"/>
      <c r="C41" s="47" t="str">
        <f>'Entry Worksheet'!$C$44</f>
        <v>J-3</v>
      </c>
      <c r="D41" s="48">
        <f t="shared" si="0"/>
        <v>31</v>
      </c>
      <c r="E41" s="28" t="s">
        <v>66</v>
      </c>
      <c r="F41" s="56"/>
      <c r="G41" s="51">
        <f>IF(NOT(ISERROR(DATEVALUE(TEXT(H41,"mm/dd/yyyy")))),IF(WORKDAY(H41-1,1,ReferenceData!$B$16:$D$29)=H41,IF(J41="Blank",ReferenceData!$J$15,),ReferenceData!$J$12 &amp; IF(J41="Blank",ReferenceData!$J$15,)),)</f>
        <v>0</v>
      </c>
      <c r="H41" s="52" t="str">
        <f>IF(AND(ISBLANK('Entry Worksheet'!$F$44),ISBLANK('Entry Worksheet'!$G$44)),ReferenceData!$J$11,IF(ISERROR(DATEVALUE(TEXT('Entry Worksheet'!$F$44,"mm/dd/yyyy"))),IF(ISNUMBER('Entry Worksheet'!$G$44),IF(ISNUMBER(FIND("#",VLOOKUP('Entry Worksheet'!$I$44,ReferenceData!$A$5:$D$9,4))),VLOOKUP('Entry Worksheet'!$I$44,ReferenceData!$A$5:$D$9,4),'Entry Worksheet'!$G$44*VLOOKUP('Entry Worksheet'!$I$44,ReferenceData!$A$5:$D$9,2)+VLOOKUP('Entry Worksheet'!$I$44,ReferenceData!$A$5:$D$9,4)),ReferenceData!$J$9 &amp; $C$41 &amp; ReferenceData!$K$9 &amp; ReferenceData!$L$9),'Entry Worksheet'!$F$44))</f>
        <v>Not Entered</v>
      </c>
      <c r="I41" s="57"/>
      <c r="J41" s="54" t="str">
        <f>IF(ISBLANK(Timeline!J43),"Blank",Timeline!J43)</f>
        <v>Blank</v>
      </c>
      <c r="K41" s="10"/>
    </row>
    <row r="42" spans="2:13" ht="15.75">
      <c r="B42" s="9"/>
      <c r="C42" s="47" t="str">
        <f>'Entry Worksheet'!$C$45</f>
        <v>J-4</v>
      </c>
      <c r="D42" s="48">
        <f t="shared" si="0"/>
        <v>32</v>
      </c>
      <c r="E42" s="55" t="s">
        <v>189</v>
      </c>
      <c r="F42" s="56"/>
      <c r="G42" s="51">
        <f>IF(NOT(ISERROR(DATEVALUE(TEXT(H42,"mm/dd/yyyy")))),IF(WORKDAY(H42-1,1,ReferenceData!$B$16:$D$29)=H42,IF(J42="Blank",ReferenceData!$J$15,),ReferenceData!$J$12 &amp; IF(J42="Blank",ReferenceData!$J$15,)),)</f>
        <v>0</v>
      </c>
      <c r="H42" s="52" t="str">
        <f>IF(NOT(ISERROR(DATEVALUE(TEXT('Entry Worksheet'!$F$45,"mm/dd/yyyy")))),'Entry Worksheet'!$F$45,IF(ISNUMBER('Entry Worksheet'!$G$22),IF(ISNUMBER(FIND("#",VLOOKUP('Entry Worksheet'!$I$45,ReferenceData!$A$5:$D$9,4))),VLOOKUP('Entry Worksheet'!$I$45,ReferenceData!$A$5:$D$9,4),'Entry Worksheet'!$G$45*VLOOKUP('Entry Worksheet'!$I$45,ReferenceData!$A$5:$D$9,2)+VLOOKUP('Entry Worksheet'!$I$45,ReferenceData!$A$5:$D$9,4)),ReferenceData!$J$9&amp;$C$42&amp;ReferenceData!$K$9&amp;ReferenceData!$L$9))</f>
        <v>#Complete J-4 on Entry Worksheet or remove invalid entry</v>
      </c>
      <c r="I42" s="57"/>
      <c r="J42" s="54" t="str">
        <f>IF(ISBLANK(Timeline!J44),"Blank",Timeline!J44)</f>
        <v>Blank</v>
      </c>
      <c r="K42" s="10"/>
    </row>
    <row r="43" spans="2:13" ht="15.75">
      <c r="B43" s="9"/>
      <c r="C43" s="47" t="str">
        <f>'Entry Worksheet'!$C$46</f>
        <v>J-8</v>
      </c>
      <c r="D43" s="48">
        <f t="shared" si="0"/>
        <v>33</v>
      </c>
      <c r="E43" s="55" t="s">
        <v>190</v>
      </c>
      <c r="F43" s="56"/>
      <c r="G43" s="51">
        <f>IF(NOT(ISERROR(DATEVALUE(TEXT(H43,"mm/dd/yyyy")))),IF(WORKDAY(H43-1,1,ReferenceData!$B$16:$D$29)=H43,IF(J43="Blank",ReferenceData!$J$15,),ReferenceData!$J$12 &amp; IF(J43="Blank",ReferenceData!$J$15,)),)</f>
        <v>0</v>
      </c>
      <c r="H43" s="52" t="str">
        <f>IF(AND(ISBLANK('Entry Worksheet'!$F$46),ISBLANK('Entry Worksheet'!$G$46)),ReferenceData!$J$11,IF(ISERROR(DATEVALUE(TEXT('Entry Worksheet'!$F$46,"mm/dd/yyyy"))),IF(ISNUMBER('Entry Worksheet'!$G$46),IF(ISNUMBER(FIND("#",VLOOKUP('Entry Worksheet'!$I$46,ReferenceData!$A$5:$D$9,4))),VLOOKUP('Entry Worksheet'!$I$46,ReferenceData!$A$5:$D$9,4),'Entry Worksheet'!$G$46*VLOOKUP('Entry Worksheet'!$I$46,ReferenceData!$A$5:$D$9,2)+VLOOKUP('Entry Worksheet'!$I$46,ReferenceData!$A$5:$D$9,4)),ReferenceData!$J$9 &amp; $C$43 &amp; ReferenceData!$K$9 &amp; ReferenceData!$L$9),'Entry Worksheet'!$F$46))</f>
        <v>Not Entered</v>
      </c>
      <c r="I43" s="57"/>
      <c r="J43" s="54" t="str">
        <f>IF(ISBLANK(Timeline!J45),"Blank",Timeline!J45)</f>
        <v>Blank</v>
      </c>
      <c r="K43" s="10"/>
    </row>
    <row r="44" spans="2:13" ht="15.75">
      <c r="B44" s="9"/>
      <c r="C44" s="47" t="str">
        <f>'Entry Worksheet'!$C$47</f>
        <v xml:space="preserve">J-9 </v>
      </c>
      <c r="D44" s="48">
        <f t="shared" si="0"/>
        <v>34</v>
      </c>
      <c r="E44" s="55" t="s">
        <v>191</v>
      </c>
      <c r="F44" s="56"/>
      <c r="G44" s="51">
        <f>IF(NOT(ISERROR(DATEVALUE(TEXT(H44,"mm/dd/yyyy")))),IF(WORKDAY(H44-1,1,ReferenceData!$B$16:$D$29)=H44,IF(J44="Blank",ReferenceData!$J$15,),ReferenceData!$J$12 &amp; IF(J44="Blank",ReferenceData!$J$15,)),)</f>
        <v>0</v>
      </c>
      <c r="H44" s="52" t="str">
        <f>IF(AND(ISBLANK('Entry Worksheet'!$F$47),ISBLANK('Entry Worksheet'!$G$47)),ReferenceData!$J$11,IF(ISERROR(DATEVALUE(TEXT('Entry Worksheet'!$F$47,"mm/dd/yyyy"))),IF(ISNUMBER('Entry Worksheet'!$G$47),IF(ISNUMBER(FIND("#",VLOOKUP('Entry Worksheet'!$I$47,ReferenceData!$A$5:$D$9,4))),VLOOKUP('Entry Worksheet'!$I$47,ReferenceData!$A$5:$D$9,4),'Entry Worksheet'!$G$47*VLOOKUP('Entry Worksheet'!$I$47,ReferenceData!$A$5:$D$9,2)+VLOOKUP('Entry Worksheet'!$I$47,ReferenceData!$A$5:$D$9,4)),ReferenceData!$J$9 &amp; $C$44 &amp; ReferenceData!$K$9 &amp; ReferenceData!$L$9),'Entry Worksheet'!$F$47))</f>
        <v>Not Entered</v>
      </c>
      <c r="I44" s="57"/>
      <c r="J44" s="54" t="str">
        <f>IF(ISBLANK(Timeline!J46),"Blank",Timeline!J46)</f>
        <v>Blank</v>
      </c>
      <c r="K44" s="10"/>
    </row>
    <row r="45" spans="2:13" ht="15.75">
      <c r="B45" s="9"/>
      <c r="C45" s="47" t="str">
        <f>'Entry Worksheet'!$C$48</f>
        <v>J-10</v>
      </c>
      <c r="D45" s="48">
        <f t="shared" si="0"/>
        <v>35</v>
      </c>
      <c r="E45" s="55" t="s">
        <v>192</v>
      </c>
      <c r="F45" s="56"/>
      <c r="G45" s="51">
        <f>IF(NOT(ISERROR(DATEVALUE(TEXT(H45,"mm/dd/yyyy")))),IF(WORKDAY(H45-1,1,ReferenceData!$B$16:$D$29)=H45,IF(J45="Blank",ReferenceData!$J$15,),ReferenceData!$J$12 &amp; IF(J45="Blank",ReferenceData!$J$15,)),)</f>
        <v>0</v>
      </c>
      <c r="H45" s="52" t="str">
        <f>IF(AND(ISBLANK('Entry Worksheet'!$F$47),ISBLANK('Entry Worksheet'!$G$47)),ReferenceData!$J$11,IF(ISERROR(DATEVALUE(TEXT('Entry Worksheet'!$F$47,"mm/dd/yyyy"))),IF(ISNUMBER('Entry Worksheet'!$G$47),IF(ISNUMBER(FIND("#",VLOOKUP('Entry Worksheet'!$I$47,ReferenceData!$A$5:$D$9,4))),VLOOKUP('Entry Worksheet'!$I$47,ReferenceData!$A$5:$D$9,4),'Entry Worksheet'!$G$47*VLOOKUP('Entry Worksheet'!$I$47,ReferenceData!$A$5:$D$9,2)+VLOOKUP('Entry Worksheet'!$I$47,ReferenceData!$A$5:$D$9,4)),ReferenceData!$J$9 &amp; $C$44 &amp; ReferenceData!$K$9 &amp; ReferenceData!$L$9),'Entry Worksheet'!$F$47))</f>
        <v>Not Entered</v>
      </c>
      <c r="I45" s="57"/>
      <c r="J45" s="54" t="str">
        <f>IF(ISBLANK(Timeline!J47),"Blank",Timeline!J47)</f>
        <v>Blank</v>
      </c>
      <c r="K45" s="10"/>
    </row>
    <row r="46" spans="2:13" ht="15.75">
      <c r="B46" s="9"/>
      <c r="C46" s="47" t="str">
        <f>'Entry Worksheet'!$C$49</f>
        <v>J-10</v>
      </c>
      <c r="D46" s="48">
        <f t="shared" si="0"/>
        <v>36</v>
      </c>
      <c r="E46" s="55" t="s">
        <v>204</v>
      </c>
      <c r="F46" s="56"/>
      <c r="G46" s="51">
        <f>IF(NOT(ISERROR(DATEVALUE(TEXT(H46,"mm/dd/yyyy")))),IF(WORKDAY(H46-1,1,ReferenceData!$B$16:$D$29)=H46,IF(J46="Blank",ReferenceData!$J$15,),ReferenceData!$J$12 &amp; IF(J46="Blank",ReferenceData!$J$15,)),)</f>
        <v>0</v>
      </c>
      <c r="H46" s="52" t="str">
        <f>IF(AND(ISBLANK('Entry Worksheet'!$F$49),ISBLANK('Entry Worksheet'!$G$49)),ReferenceData!$J$11,IF(ISERROR(DATEVALUE(TEXT('Entry Worksheet'!$F$49,"mm/dd/yyyy"))),IF(ISNUMBER('Entry Worksheet'!$G$49),IF(ISNUMBER(FIND("#",VLOOKUP('Entry Worksheet'!$I$49,ReferenceData!$A$5:$D$9,4))),VLOOKUP('Entry Worksheet'!$I$49,ReferenceData!$A$5:$D$9,4),'Entry Worksheet'!$G$49*VLOOKUP('Entry Worksheet'!$I$49,ReferenceData!$A$5:$D$9,2)+VLOOKUP('Entry Worksheet'!$I$49,ReferenceData!$A$5:$D$9,4)),ReferenceData!$J$9 &amp; $C$46 &amp; ReferenceData!$K$9 &amp; ReferenceData!$L$9),'Entry Worksheet'!$F$49))</f>
        <v>Not Entered</v>
      </c>
      <c r="I46" s="57"/>
      <c r="J46" s="54"/>
      <c r="K46" s="10"/>
    </row>
    <row r="47" spans="2:13" ht="15.75">
      <c r="B47" s="9"/>
      <c r="C47" s="47" t="str">
        <f>'Entry Worksheet'!$C$50</f>
        <v>K-1</v>
      </c>
      <c r="D47" s="48">
        <f t="shared" si="0"/>
        <v>37</v>
      </c>
      <c r="E47" s="55" t="s">
        <v>193</v>
      </c>
      <c r="F47" s="56"/>
      <c r="G47" s="51">
        <f>IF(NOT(ISERROR(DATEVALUE(TEXT(H47,"mm/dd/yyyy")))),IF(WORKDAY(H47-1,1,ReferenceData!$B$16:$D$29)=H47,IF(J47="Blank",ReferenceData!$J$15,),ReferenceData!$J$12 &amp; IF(J47="Blank",ReferenceData!$J$15,)),)</f>
        <v>0</v>
      </c>
      <c r="H47" s="52" t="str">
        <f>IF(AND(ISBLANK('Entry Worksheet'!$F$50),ISBLANK('Entry Worksheet'!$G$50)),ReferenceData!$J$11,IF(ISERROR(DATEVALUE(TEXT('Entry Worksheet'!$F$50,"mm/dd/yyyy"))),IF(ISNUMBER('Entry Worksheet'!$G$50),IF(ISNUMBER(FIND("#",VLOOKUP('Entry Worksheet'!$I$50,ReferenceData!$A$5:$D$9,4))),VLOOKUP('Entry Worksheet'!$I$50,ReferenceData!$A$5:$D$9,4),'Entry Worksheet'!$G$50*VLOOKUP('Entry Worksheet'!$I$50,ReferenceData!$A$5:$D$9,2)+VLOOKUP('Entry Worksheet'!$I$50,ReferenceData!$A$5:$D$9,4)),ReferenceData!$J$9 &amp; $C$47 &amp; ReferenceData!$K$9 &amp; ReferenceData!$L$9),'Entry Worksheet'!$F$50))</f>
        <v>Not Entered</v>
      </c>
      <c r="I47" s="57"/>
      <c r="J47" s="54" t="str">
        <f>IF(ISBLANK(Timeline!J48),"Blank",Timeline!J48)</f>
        <v>Blank</v>
      </c>
      <c r="K47" s="10"/>
    </row>
    <row r="48" spans="2:13" ht="15.75">
      <c r="B48" s="9"/>
      <c r="C48" s="47" t="str">
        <f>'Entry Worksheet'!$C$51</f>
        <v>K-2</v>
      </c>
      <c r="D48" s="48">
        <f t="shared" si="0"/>
        <v>38</v>
      </c>
      <c r="E48" s="55" t="str">
        <f>'Entry Worksheet'!D51</f>
        <v>Survey</v>
      </c>
      <c r="F48" s="56"/>
      <c r="G48" s="51">
        <f>IF(NOT(ISERROR(DATEVALUE(TEXT(H48,"mm/dd/yyyy")))),IF(WORKDAY(H48-1,1,ReferenceData!$B$16:$D$29)=H48,IF(J48="Blank",ReferenceData!$J$15,),ReferenceData!$J$12 &amp; IF(J48="Blank",ReferenceData!$J$15,)),)</f>
        <v>0</v>
      </c>
      <c r="H48" s="52" t="str">
        <f>IF(AND(ISBLANK('Entry Worksheet'!$G$51),ISBLANK('Entry Worksheet'!$G$51)),ReferenceData!$J$11,IF(ISERROR(DATEVALUE(TEXT('Entry Worksheet'!$F$51,"mm/dd/yyyy"))),IF(ISNUMBER('Entry Worksheet'!$G$51),IF(ISNUMBER(FIND("#",VLOOKUP('Entry Worksheet'!$I$51,ReferenceData!$A$5:$D$9,4))),VLOOKUP('Entry Worksheet'!$I$51,ReferenceData!$A$5:$D$9,4),'Entry Worksheet'!$G$51*VLOOKUP('Entry Worksheet'!$I$51,ReferenceData!$A$5:$D$9,2)+VLOOKUP('Entry Worksheet'!$I$51,ReferenceData!$A$5:$D$9,4)),ReferenceData!$J$9 &amp; $C$47 &amp; ReferenceData!$K$9 &amp; ReferenceData!$L$9),'Entry Worksheet'!$F$51))</f>
        <v>Not Entered</v>
      </c>
      <c r="I48" s="57"/>
      <c r="J48" s="54" t="str">
        <f>IF(ISBLANK(Timeline!J50),"Blank",Timeline!J50)</f>
        <v>Blank</v>
      </c>
      <c r="K48" s="10"/>
    </row>
    <row r="49" spans="2:11" ht="15.75">
      <c r="B49" s="9"/>
      <c r="C49" s="47" t="s">
        <v>229</v>
      </c>
      <c r="D49" s="48">
        <f t="shared" si="0"/>
        <v>39</v>
      </c>
      <c r="E49" s="104" t="s">
        <v>231</v>
      </c>
      <c r="F49" s="56"/>
      <c r="G49" s="51">
        <f>IF(NOT(ISERROR(DATEVALUE(TEXT(H49,"mm/dd/yyyy")))),IF(WORKDAY(H49-1,1,ReferenceData!$B$16:$D$29)=H49,IF(J49="Blank",ReferenceData!$J$15,),ReferenceData!$J$12 &amp; IF(J49="Blank",ReferenceData!$J$15,)),)</f>
        <v>0</v>
      </c>
      <c r="H49" s="34" t="str">
        <f>IF(NOT(ISERROR(DATEVALUE(TEXT('Entry Worksheet'!$G$10,"mm/dd/yyyy")))),'Entry Worksheet'!$G$10+1,ReferenceData!$J$6)</f>
        <v>#Enter Acceptance Date on Entry Worksheet</v>
      </c>
      <c r="I49" s="57"/>
      <c r="J49" s="125"/>
      <c r="K49" s="10"/>
    </row>
    <row r="50" spans="2:11" ht="15.75">
      <c r="B50" s="9"/>
      <c r="C50" s="47" t="str">
        <f>'Entry Worksheet'!$C$53</f>
        <v>K-3</v>
      </c>
      <c r="D50" s="48">
        <f t="shared" si="0"/>
        <v>40</v>
      </c>
      <c r="E50" s="55" t="s">
        <v>194</v>
      </c>
      <c r="F50" s="56"/>
      <c r="G50" s="51">
        <f>IF(NOT(ISERROR(DATEVALUE(TEXT(H50,"mm/dd/yyyy")))),IF(WORKDAY(H50-1,1,ReferenceData!$B$16:$D$29)=H50,IF(J50="Blank",ReferenceData!$J$15,),ReferenceData!$J$12 &amp; IF(J50="Blank",ReferenceData!$J$15,)),)</f>
        <v>0</v>
      </c>
      <c r="H50" s="52" t="str">
        <f>IF(ISBLANK('Entry Worksheet'!$G$53),ReferenceData!$J$11,IF(OR($H$48=ReferenceData!$J$11,NOT(ISNUMBER('Entry Worksheet'!$G$53))),ReferenceData!$J$9&amp;StaticTimeline!C48&amp;ReferenceData!$K$9&amp;ReferenceData!$L$9,IF(AND($J$48="Blank",NOT(ISERROR(DATEVALUE(TEXT($H$48,"mm/dd/yyyy"))))),$H$48+'Entry Worksheet'!$G$53,IF(ISERROR(DATEVALUE(TEXT($J$48,"mm/dd/yyyy"))),ReferenceData!$J$14&amp;ReferenceData!$K$14&amp;ReferenceData!$L$14&amp;$C$48&amp;ReferenceData!$M$14&amp;$E$48&amp;ReferenceData!$N$14,J50+'Entry Worksheet'!$G$53))))</f>
        <v>Not Entered</v>
      </c>
      <c r="I50" s="57"/>
      <c r="J50" s="54" t="str">
        <f>IF(ISBLANK(Timeline!J51),"Blank",Timeline!J51)</f>
        <v>Blank</v>
      </c>
      <c r="K50" s="10"/>
    </row>
    <row r="51" spans="2:11" ht="31.5">
      <c r="B51" s="9"/>
      <c r="C51" s="47" t="str">
        <f>'Entry Worksheet'!$C$54</f>
        <v>K-3(b)</v>
      </c>
      <c r="D51" s="48">
        <f t="shared" si="0"/>
        <v>41</v>
      </c>
      <c r="E51" s="55" t="s">
        <v>195</v>
      </c>
      <c r="F51" s="56"/>
      <c r="G51" s="51">
        <f>IF(NOT(ISERROR(DATEVALUE(TEXT(H51,"mm/dd/yyyy")))),IF(WORKDAY(H51-1,1,ReferenceData!$B$16:$D$29)=H51,IF(J51="Blank",ReferenceData!$J$15,),ReferenceData!$J$12 &amp; IF(J51="Blank",ReferenceData!$J$15,)),)</f>
        <v>0</v>
      </c>
      <c r="H51" s="52" t="str">
        <f>IF(AND(ISBLANK('Entry Worksheet'!$F$54),ISBLANK('Entry Worksheet'!$G$54)),ReferenceData!$J$11,IF(ISERROR(DATEVALUE(TEXT('Entry Worksheet'!$F$54,"mm/dd/yyyy"))),IF(ISNUMBER('Entry Worksheet'!$G$54),IF(ISNUMBER(FIND("#",VLOOKUP('Entry Worksheet'!$I$54,ReferenceData!$A$5:$D$9,4))),VLOOKUP('Entry Worksheet'!$I$54,ReferenceData!$A$5:$D$9,4),'Entry Worksheet'!$G$54*VLOOKUP('Entry Worksheet'!$I$54,ReferenceData!$A$5:$D$9,2)+VLOOKUP('Entry Worksheet'!$I$54,ReferenceData!$A$5:$D$9,4)),ReferenceData!$J$9 &amp; $C$51 &amp; ReferenceData!$K$9 &amp; ReferenceData!$L$9),'Entry Worksheet'!$F$54))</f>
        <v>Not Entered</v>
      </c>
      <c r="I51" s="57"/>
      <c r="J51" s="54" t="str">
        <f>IF(ISBLANK(Timeline!J53),"Blank",Timeline!J53)</f>
        <v>Blank</v>
      </c>
      <c r="K51" s="10"/>
    </row>
    <row r="52" spans="2:11" ht="15.75">
      <c r="B52" s="9"/>
      <c r="C52" s="47" t="str">
        <f>'Entry Worksheet'!$C$55</f>
        <v>L-2</v>
      </c>
      <c r="D52" s="48">
        <f t="shared" si="0"/>
        <v>42</v>
      </c>
      <c r="E52" s="55" t="s">
        <v>50</v>
      </c>
      <c r="F52" s="56"/>
      <c r="G52" s="51">
        <f>IF(NOT(ISERROR(DATEVALUE(TEXT(H52,"mm/dd/yyyy")))),IF(WORKDAY(H52-1,1,ReferenceData!$B$16:$D$29)=H52,IF(J52="Blank",ReferenceData!$J$15,),ReferenceData!$J$12 &amp; IF(J52="Blank",ReferenceData!$J$15,)),)</f>
        <v>0</v>
      </c>
      <c r="H52" s="52" t="str">
        <f>IF(AND(ISBLANK('Entry Worksheet'!$F$55),ISBLANK('Entry Worksheet'!$G$55)),ReferenceData!$J$11,IF(ISERROR(DATEVALUE(TEXT('Entry Worksheet'!$F$55,"mm/dd/yyyy"))),IF(ISNUMBER('Entry Worksheet'!$G$55),IF(ISNUMBER(FIND("#",VLOOKUP('Entry Worksheet'!$I$55,ReferenceData!$A$5:$D$9,4))),VLOOKUP('Entry Worksheet'!$I$55,ReferenceData!$A$5:$D$9,4),'Entry Worksheet'!$G$55*VLOOKUP('Entry Worksheet'!$I$55,ReferenceData!$A$5:$D$9,2)+VLOOKUP('Entry Worksheet'!$I$55,ReferenceData!$A$5:$D$9,4)),ReferenceData!$J$9 &amp; $C$52 &amp; ReferenceData!$K$9 &amp; ReferenceData!$L$9),'Entry Worksheet'!$F$55))</f>
        <v>Not Entered</v>
      </c>
      <c r="I52" s="53"/>
      <c r="J52" s="54" t="str">
        <f>IF(ISBLANK(Timeline!J54),"Blank",Timeline!J54)</f>
        <v>Blank</v>
      </c>
      <c r="K52" s="10"/>
    </row>
    <row r="53" spans="2:11" ht="15.75">
      <c r="B53" s="9"/>
      <c r="C53" s="47" t="str">
        <f>'Entry Worksheet'!$C$56</f>
        <v xml:space="preserve">L-2 </v>
      </c>
      <c r="D53" s="48">
        <f t="shared" si="0"/>
        <v>43</v>
      </c>
      <c r="E53" s="55" t="s">
        <v>196</v>
      </c>
      <c r="F53" s="56"/>
      <c r="G53" s="51">
        <f>IF(NOT(ISERROR(DATEVALUE(TEXT(H53,"mm/dd/yyyy")))),IF(WORKDAY(H53-1,1,ReferenceData!$B$16:$D$29)=H53,IF(J53="Blank",ReferenceData!$J$15,),ReferenceData!$J$12 &amp; IF(J53="Blank",ReferenceData!$J$15,)),)</f>
        <v>0</v>
      </c>
      <c r="H53" s="52" t="str">
        <f>IF(AND(ISBLANK('Entry Worksheet'!$F$56),ISBLANK('Entry Worksheet'!$G$56)),ReferenceData!$J$11,IF(ISERROR(DATEVALUE(TEXT('Entry Worksheet'!$F$56,"mm/dd/yyyy"))),IF(ISNUMBER('Entry Worksheet'!$G$56),IF(ISNUMBER(FIND("#",VLOOKUP('Entry Worksheet'!$I$56,ReferenceData!$A$5:$D$9,4))),VLOOKUP('Entry Worksheet'!$I$56,ReferenceData!$A$5:$D$9,4),'Entry Worksheet'!$G$56*VLOOKUP('Entry Worksheet'!$I$56,ReferenceData!$A$5:$D$9,2)+VLOOKUP('Entry Worksheet'!$I$56,ReferenceData!$A$5:$D$9,4)),ReferenceData!$J$9 &amp; $C$53 &amp; ReferenceData!$K$9 &amp; ReferenceData!$L$9),'Entry Worksheet'!$F$56))</f>
        <v>Not Entered</v>
      </c>
      <c r="I53" s="57"/>
      <c r="J53" s="54" t="str">
        <f>IF(ISBLANK(Timeline!J55),"Blank",Timeline!J55)</f>
        <v>Blank</v>
      </c>
      <c r="K53" s="10"/>
    </row>
    <row r="54" spans="2:11" ht="15.75">
      <c r="B54" s="9"/>
      <c r="C54" s="47" t="str">
        <f>'Entry Worksheet'!$C$57</f>
        <v>M-1(d)</v>
      </c>
      <c r="D54" s="48">
        <f t="shared" si="0"/>
        <v>44</v>
      </c>
      <c r="E54" s="55" t="s">
        <v>52</v>
      </c>
      <c r="F54" s="56"/>
      <c r="G54" s="51">
        <f>IF(NOT(ISERROR(DATEVALUE(TEXT(H54,"mm/dd/yyyy")))),IF(WORKDAY(H54-1,1,ReferenceData!$B$16:$D$29)=H54,IF(J54="Blank",ReferenceData!$J$15,),ReferenceData!$J$12 &amp; IF(J54="Blank",ReferenceData!$J$15,)),)</f>
        <v>0</v>
      </c>
      <c r="H54" s="52" t="str">
        <f>IF(AND(ISBLANK('Entry Worksheet'!$F$57),ISBLANK('Entry Worksheet'!$G$57)),ReferenceData!$J$11,IF(ISERROR(DATEVALUE(TEXT('Entry Worksheet'!$F$57,"mm/dd/yyyy"))),IF(ISNUMBER('Entry Worksheet'!$G$57),IF(ISNUMBER(FIND("#",VLOOKUP('Entry Worksheet'!$I$57,ReferenceData!$A$5:$D$9,4))),VLOOKUP('Entry Worksheet'!$I$57,ReferenceData!$A$5:$D$9,4),'Entry Worksheet'!$G$57*VLOOKUP('Entry Worksheet'!$I$55,ReferenceData!$A$5:$D$9,2)+VLOOKUP('Entry Worksheet'!$I$57,ReferenceData!$A$5:$D$9,4)),ReferenceData!$J$9 &amp; $C$54 &amp; ReferenceData!$K$9 &amp; ReferenceData!$L$9),'Entry Worksheet'!$F$57))</f>
        <v>Not Entered</v>
      </c>
      <c r="I54" s="57"/>
      <c r="J54" s="54" t="str">
        <f>IF(ISBLANK(Timeline!J56),"Blank",Timeline!J56)</f>
        <v>Blank</v>
      </c>
      <c r="K54" s="10"/>
    </row>
    <row r="55" spans="2:11" ht="15.75">
      <c r="B55" s="9"/>
      <c r="C55" s="47" t="str">
        <f>'Entry Worksheet'!$C$58</f>
        <v>M-1 (d)</v>
      </c>
      <c r="D55" s="48">
        <f t="shared" si="0"/>
        <v>45</v>
      </c>
      <c r="E55" s="55" t="s">
        <v>197</v>
      </c>
      <c r="F55" s="56"/>
      <c r="G55" s="51">
        <f>IF(NOT(ISERROR(DATEVALUE(TEXT(H55,"mm/dd/yyyy")))),IF(WORKDAY(H55-1,1,ReferenceData!$B$16:$D$29)=H55,IF(J55="Blank",ReferenceData!$J$15,),ReferenceData!$J$12 &amp; IF(J55="Blank",ReferenceData!$J$15,)),)</f>
        <v>0</v>
      </c>
      <c r="H55" s="52" t="str">
        <f>IF(ISBLANK('Entry Worksheet'!$G$58),ReferenceData!$J$11,IF(OR($H$54=ReferenceData!$J$11,NOT(ISNUMBER('Entry Worksheet'!$G$58))),ReferenceData!$J$9&amp;StaticTimeline!C55&amp;ReferenceData!$K$9&amp;ReferenceData!$L$9,IF(AND($J$54="Blank",NOT(ISERROR(DATEVALUE(TEXT($H$54,"mm/dd/yyyy"))))),$H$54+'Entry Worksheet'!$G$58,IF(ISERROR(DATEVALUE(TEXT($J$54,"mm/dd/yyyy"))),ReferenceData!$J$14&amp;ReferenceData!$K$14&amp;ReferenceData!$L$14&amp;$C$54&amp;ReferenceData!$M$14&amp;$E$54&amp;ReferenceData!$N$14,J55+'Entry Worksheet'!$G$58))))</f>
        <v>Not Entered</v>
      </c>
      <c r="I55" s="57"/>
      <c r="J55" s="54" t="str">
        <f>IF(ISBLANK(Timeline!J57),"Blank",Timeline!J57)</f>
        <v>Blank</v>
      </c>
      <c r="K55" s="10"/>
    </row>
    <row r="56" spans="2:11" ht="15.75">
      <c r="B56" s="9"/>
      <c r="C56" s="47" t="str">
        <f>'Entry Worksheet'!$C$59</f>
        <v>M-1(e)</v>
      </c>
      <c r="D56" s="48">
        <f t="shared" si="0"/>
        <v>46</v>
      </c>
      <c r="E56" s="28" t="s">
        <v>234</v>
      </c>
      <c r="F56" s="56"/>
      <c r="G56" s="51">
        <f>IF(NOT(ISERROR(DATEVALUE(TEXT(H56,"mm/dd/yyyy")))),IF(WORKDAY(H56-1,1,ReferenceData!$B$16:$D$29)=H56,IF(J56="Blank",ReferenceData!$J$15,),ReferenceData!$J$12 &amp; IF(J56="Blank",ReferenceData!$J$15,)),)</f>
        <v>0</v>
      </c>
      <c r="H56" s="52" t="str">
        <f>IF(ISBLANK('Entry Worksheet'!$G$59),ReferenceData!$J$11,IF(OR($H$54=ReferenceData!$J$11,NOT(ISNUMBER('Entry Worksheet'!$G$59))),ReferenceData!$J$9&amp;StaticTimeline!C56&amp;ReferenceData!$K$9&amp;ReferenceData!$L$9,IF(AND($J$54="Blank",NOT(ISERROR(DATEVALUE(TEXT($H$54,"mm/dd/yyyy"))))),$H$54+'Entry Worksheet'!$G$59,IF(ISERROR(DATEVALUE(TEXT($J$54,"mm/dd/yyyy"))),ReferenceData!$J$14&amp;ReferenceData!$K$14&amp;ReferenceData!$L$14&amp;$C$54&amp;ReferenceData!$M$14&amp;$E$54&amp;ReferenceData!$N$14,J56+'Entry Worksheet'!$G$59))))</f>
        <v>#Complete M-1(e) on Entry Worksheet or remove invalid entry</v>
      </c>
      <c r="I56" s="53"/>
      <c r="J56" s="54" t="str">
        <f>IF(ISBLANK(Timeline!J58),"Blank",Timeline!J58)</f>
        <v>Blank</v>
      </c>
      <c r="K56" s="10"/>
    </row>
    <row r="57" spans="2:11" ht="15.75">
      <c r="B57" s="9"/>
      <c r="C57" s="47" t="str">
        <f>'Entry Worksheet'!$C$60</f>
        <v>M-1(f)</v>
      </c>
      <c r="D57" s="48">
        <f t="shared" si="0"/>
        <v>47</v>
      </c>
      <c r="E57" s="55" t="s">
        <v>198</v>
      </c>
      <c r="F57" s="56"/>
      <c r="G57" s="51">
        <f>IF(NOT(ISERROR(DATEVALUE(TEXT(H57,"mm/dd/yyyy")))),IF(WORKDAY(H57-1,1,ReferenceData!$B$16:$D$29)=H57,IF(J57="Blank",ReferenceData!$J$15,),ReferenceData!$J$12 &amp; IF(J57="Blank",ReferenceData!$J$15,)),)</f>
        <v>0</v>
      </c>
      <c r="H57" s="52" t="str">
        <f>IF(ISBLANK('Entry Worksheet'!$G$60),ReferenceData!$J$11,IF(OR($H$56=ReferenceData!$J$11,NOT(ISNUMBER('Entry Worksheet'!$G$60))),ReferenceData!$J$9&amp;StaticTimeline!C57&amp;ReferenceData!$K$9&amp;ReferenceData!$L$9,IF(AND($J$56="Blank",NOT(ISERROR(DATEVALUE(TEXT($H$56,"mm/dd/yyyy"))))),$H$56+'Entry Worksheet'!$G$60,IF(ISERROR(DATEVALUE(TEXT($J$56,"mm/dd/yyyy"))),ReferenceData!$J$14&amp;ReferenceData!$K$14&amp;ReferenceData!$L$14&amp;$C$56&amp;ReferenceData!$M$14&amp;$E$56&amp;ReferenceData!$N$14,J57+'Entry Worksheet'!$G$60))))</f>
        <v>Not Entered</v>
      </c>
      <c r="I57" s="57"/>
      <c r="J57" s="54" t="str">
        <f>IF(ISBLANK(Timeline!J59),"Blank",Timeline!J59)</f>
        <v>Blank</v>
      </c>
      <c r="K57" s="10"/>
    </row>
    <row r="58" spans="2:11" ht="15.75">
      <c r="B58" s="9"/>
      <c r="C58" s="47" t="str">
        <f>'Entry Worksheet'!$C$61</f>
        <v>N-2</v>
      </c>
      <c r="D58" s="48">
        <f t="shared" si="0"/>
        <v>48</v>
      </c>
      <c r="E58" s="55" t="s">
        <v>199</v>
      </c>
      <c r="F58" s="56"/>
      <c r="G58" s="51">
        <f>IF(NOT(ISERROR(DATEVALUE(TEXT(H58,"mm/dd/yyyy")))),IF(WORKDAY(H58-1,1,ReferenceData!$B$16:$D$29)=H58,IF(J58="Blank",ReferenceData!$J$15,),ReferenceData!$J$12 &amp; IF(J58="Blank",ReferenceData!$J$15,)),)</f>
        <v>0</v>
      </c>
      <c r="H58" s="52" t="str">
        <f>IF(AND(ISBLANK('Entry Worksheet'!$F$61),ISBLANK('Entry Worksheet'!$G$61)),ReferenceData!$J$11,IF(ISERROR(DATEVALUE(TEXT('Entry Worksheet'!$F$61,"mm/dd/yyyy"))),IF(ISNUMBER('Entry Worksheet'!$G$61),IF(ISNUMBER(FIND("#",VLOOKUP('Entry Worksheet'!$I$61,ReferenceData!$A$5:$D$9,4))),VLOOKUP('Entry Worksheet'!$I$61,ReferenceData!$A$5:$D$9,4),'Entry Worksheet'!$G$61*VLOOKUP('Entry Worksheet'!$I$61,ReferenceData!$A$5:$D$9,2)+VLOOKUP('Entry Worksheet'!$I$61,ReferenceData!$A$5:$D$9,4)),ReferenceData!$J$9 &amp; $C$58 &amp; ReferenceData!$K$9 &amp; ReferenceData!$L$9),'Entry Worksheet'!$F$61))</f>
        <v>Not Entered</v>
      </c>
      <c r="I58" s="53"/>
      <c r="J58" s="54" t="str">
        <f>IF(ISBLANK(Timeline!J60),"Blank",Timeline!J60)</f>
        <v>Blank</v>
      </c>
      <c r="K58" s="10"/>
    </row>
    <row r="59" spans="2:11" ht="15.75">
      <c r="B59" s="9"/>
      <c r="C59" s="47" t="str">
        <f>'Entry Worksheet'!$C$62</f>
        <v>N-2</v>
      </c>
      <c r="D59" s="48">
        <f t="shared" si="0"/>
        <v>49</v>
      </c>
      <c r="E59" s="55" t="s">
        <v>200</v>
      </c>
      <c r="F59" s="56"/>
      <c r="G59" s="51">
        <f>IF(NOT(ISERROR(DATEVALUE(TEXT(H59,"mm/dd/yyyy")))),IF(WORKDAY(H59-1,1,ReferenceData!$B$16:$D$29)=H59,IF(J59="Blank",ReferenceData!$J$15,),ReferenceData!$J$12 &amp; IF(J59="Blank",ReferenceData!$J$15,)),)</f>
        <v>0</v>
      </c>
      <c r="H59" s="52" t="str">
        <f>IF(ISBLANK('Entry Worksheet'!$G$62),ReferenceData!$J$11,IF(OR($H$58=ReferenceData!$J$11,NOT(ISNUMBER('Entry Worksheet'!$G$62))),ReferenceData!$J$9&amp;StaticTimeline!C59&amp;ReferenceData!$K$9&amp;ReferenceData!$L$9,IF(AND($J$58="Blank",NOT(ISERROR(DATEVALUE(TEXT($H$58,"mm/dd/yyyy"))))),$H$58+'Entry Worksheet'!$G$62,IF(ISERROR(DATEVALUE(TEXT($J$58,"mm/dd/yyyy"))),ReferenceData!$J$14&amp;ReferenceData!$K$14&amp;ReferenceData!$L$14&amp;$C$58&amp;ReferenceData!$M$14&amp;$E$58&amp;ReferenceData!$N$14,J60+'Entry Worksheet'!$G$62))))</f>
        <v>Not Entered</v>
      </c>
      <c r="I59" s="53"/>
      <c r="J59" s="54" t="str">
        <f>IF(ISBLANK(Timeline!J61),"Blank",Timeline!J61)</f>
        <v>Blank</v>
      </c>
      <c r="K59" s="10"/>
    </row>
    <row r="60" spans="2:11" ht="15.75">
      <c r="B60" s="9"/>
      <c r="C60" s="47" t="str">
        <f>'Entry Worksheet'!$C$63</f>
        <v>P-1</v>
      </c>
      <c r="D60" s="48">
        <f t="shared" si="0"/>
        <v>50</v>
      </c>
      <c r="E60" s="55" t="s">
        <v>201</v>
      </c>
      <c r="F60" s="56"/>
      <c r="G60" s="51">
        <f>IF(NOT(ISERROR(DATEVALUE(TEXT(H60,"mm/dd/yyyy")))),IF(WORKDAY(H60-1,1,ReferenceData!$B$16:$D$29)=H60,IF(J60="Blank",ReferenceData!$J$15,),ReferenceData!$J$12 &amp; IF(J60="Blank",ReferenceData!$J$15,)),)</f>
        <v>0</v>
      </c>
      <c r="H60" s="52" t="str">
        <f>IF(AND(ISBLANK('Entry Worksheet'!$F$63),ISBLANK('Entry Worksheet'!$G$63)),ReferenceData!$J$11,IF(ISERROR(DATEVALUE(TEXT('Entry Worksheet'!$F$63,"mm/dd/yyyy"))),IF(ISNUMBER('Entry Worksheet'!$G$63),IF(ISNUMBER(FIND("#",VLOOKUP('Entry Worksheet'!$I$63,ReferenceData!$A$5:$D$9,4))),VLOOKUP('Entry Worksheet'!$I$63,ReferenceData!$A$5:$D$9,4),'Entry Worksheet'!$G$63*VLOOKUP('Entry Worksheet'!$I$63,ReferenceData!$A$5:$D$9,2)+VLOOKUP('Entry Worksheet'!$I$63,ReferenceData!$A$5:$D$9,4)),ReferenceData!$J$9 &amp; $C$60 &amp; ReferenceData!$K$9 &amp; ReferenceData!$L$9),'Entry Worksheet'!$F$63))</f>
        <v>#Complete F-2 on Entry Worksheet or remove invalid entry</v>
      </c>
      <c r="I60" s="60"/>
      <c r="J60" s="54" t="str">
        <f>IF(ISBLANK(Timeline!J62),"Blank",Timeline!J62)</f>
        <v>Blank</v>
      </c>
      <c r="K60" s="10"/>
    </row>
    <row r="61" spans="2:11" ht="15.75">
      <c r="B61" s="9"/>
      <c r="C61" s="47" t="str">
        <f>'Entry Worksheet'!$C$64</f>
        <v>P-2</v>
      </c>
      <c r="D61" s="48">
        <f t="shared" si="0"/>
        <v>51</v>
      </c>
      <c r="E61" s="55" t="s">
        <v>202</v>
      </c>
      <c r="F61" s="56"/>
      <c r="G61" s="51">
        <f>IF(NOT(ISERROR(DATEVALUE(TEXT(H61,"mm/dd/yyyy")))),IF(WORKDAY(H61-1,1,ReferenceData!$B$16:$D$29)=H61,IF(J61="Blank",ReferenceData!$J$15,),ReferenceData!$J$12 &amp; IF(J61="Blank",ReferenceData!$J$15,)),)</f>
        <v>0</v>
      </c>
      <c r="H61" s="52" t="str">
        <f>IF(AND(ISBLANK('Entry Worksheet'!$F$64),ISBLANK('Entry Worksheet'!$G$64)),ReferenceData!$J$11,IF(ISERROR(DATEVALUE(TEXT('Entry Worksheet'!$F$64,"mm/dd/yyyy"))),IF(ISNUMBER('Entry Worksheet'!$G$64),IF(ISNUMBER(FIND("#",VLOOKUP('Entry Worksheet'!$I$64,ReferenceData!$A$5:$D$9,4))),VLOOKUP('Entry Worksheet'!$I$64,ReferenceData!$A$5:$D$9,4),'Entry Worksheet'!$G$64*VLOOKUP('Entry Worksheet'!$I$63,ReferenceData!$A$5:$D$9,2)+VLOOKUP('Entry Worksheet'!$I$64,ReferenceData!$A$5:$D$9,4)),ReferenceData!$J$9 &amp; $C$61 &amp; ReferenceData!$K$9 &amp; ReferenceData!$L$9),'Entry Worksheet'!$F$64))</f>
        <v>#Complete F-2 on Entry Worksheet or remove invalid entry</v>
      </c>
      <c r="I61" s="53"/>
      <c r="J61" s="54" t="str">
        <f>IF(ISBLANK(Timeline!J63),"Blank",Timeline!J63)</f>
        <v>Blank</v>
      </c>
      <c r="K61" s="10"/>
    </row>
    <row r="62" spans="2:11" ht="15.75">
      <c r="B62" s="9"/>
      <c r="C62" s="47" t="str">
        <f>'Entry Worksheet'!C65</f>
        <v>Q-1</v>
      </c>
      <c r="D62" s="48">
        <f t="shared" si="0"/>
        <v>52</v>
      </c>
      <c r="E62" s="49">
        <f>'Entry Worksheet'!D65</f>
        <v>0</v>
      </c>
      <c r="F62" s="56"/>
      <c r="G62" s="51">
        <f>IF(NOT(ISERROR(DATEVALUE(TEXT(H62,"mm/dd/yyyy")))),IF(WORKDAY(H62-1,1,ReferenceData!$B$16:$D$29)=H62,IF(J62="Blank",ReferenceData!$J$15,),ReferenceData!$J$12 &amp; IF(J62="Blank",ReferenceData!$J$15,)),)</f>
        <v>0</v>
      </c>
      <c r="H62" s="52" t="str">
        <f>IF(AND(ISBLANK('Entry Worksheet'!$F$65),ISBLANK('Entry Worksheet'!$G$65)),ReferenceData!$J$11,IF(ISERROR(DATEVALUE(TEXT('Entry Worksheet'!$F$65,"mm/dd/yyyy"))),IF(ISNUMBER('Entry Worksheet'!$G$65),IF(ISNUMBER(FIND("#",VLOOKUP('Entry Worksheet'!$I$65,ReferenceData!$A$5:$D$9,4))),VLOOKUP('Entry Worksheet'!$I$65,ReferenceData!$A$5:$D$9,4),'Entry Worksheet'!$G$65*VLOOKUP('Entry Worksheet'!$I$63,ReferenceData!$A$5:$D$9,2)+VLOOKUP('Entry Worksheet'!$I$65,ReferenceData!$A$5:$D$9,4)),ReferenceData!$J$9 &amp; $C$62 &amp; ReferenceData!$K$9 &amp; ReferenceData!$L$9),'Entry Worksheet'!$F$65))</f>
        <v>Not Entered</v>
      </c>
      <c r="I62" s="57"/>
      <c r="J62" s="54" t="str">
        <f>IF(ISBLANK(Timeline!J64),"Blank",Timeline!J64)</f>
        <v>Blank</v>
      </c>
      <c r="K62" s="10"/>
    </row>
    <row r="63" spans="2:11" ht="15.75">
      <c r="B63" s="9"/>
      <c r="C63" s="47" t="str">
        <f>'Entry Worksheet'!C66</f>
        <v>Q-2</v>
      </c>
      <c r="D63" s="48">
        <f t="shared" si="0"/>
        <v>53</v>
      </c>
      <c r="E63" s="49">
        <f>'Entry Worksheet'!D66</f>
        <v>0</v>
      </c>
      <c r="F63" s="56"/>
      <c r="G63" s="51">
        <f>IF(NOT(ISERROR(DATEVALUE(TEXT(H63,"mm/dd/yyyy")))),IF(WORKDAY(H63-1,1,ReferenceData!$B$16:$D$29)=H63,IF(J63="Blank",ReferenceData!$J$15,),ReferenceData!$J$12 &amp; IF(J63="Blank",ReferenceData!$J$15,)),)</f>
        <v>0</v>
      </c>
      <c r="H63" s="52" t="str">
        <f>IF(AND(ISBLANK('Entry Worksheet'!$F$66),ISBLANK('Entry Worksheet'!$G$66)),ReferenceData!$J$11,IF(ISERROR(DATEVALUE(TEXT('Entry Worksheet'!$F$66,"mm/dd/yyyy"))),IF(ISNUMBER('Entry Worksheet'!$G$66),IF(ISNUMBER(FIND("#",VLOOKUP('Entry Worksheet'!$I$65,ReferenceData!$A$5:$D$9,4))),VLOOKUP('Entry Worksheet'!$I$66,ReferenceData!$A$5:$D$9,4),'Entry Worksheet'!$G$66*VLOOKUP('Entry Worksheet'!$I$63,ReferenceData!$A$5:$D$9,2)+VLOOKUP('Entry Worksheet'!$I$66,ReferenceData!$A$5:$D$9,4)),ReferenceData!$J$9 &amp; $C$63 &amp; ReferenceData!$K$9 &amp; ReferenceData!$L$9),'Entry Worksheet'!$F$66))</f>
        <v>Not Entered</v>
      </c>
      <c r="I63" s="53"/>
      <c r="J63" s="54" t="str">
        <f>IF(ISBLANK(Timeline!J65),"Blank",Timeline!J65)</f>
        <v>Blank</v>
      </c>
      <c r="K63" s="10"/>
    </row>
    <row r="64" spans="2:11" ht="15.75">
      <c r="B64" s="9"/>
      <c r="C64" s="47" t="str">
        <f>'Entry Worksheet'!C67</f>
        <v>Q-3</v>
      </c>
      <c r="D64" s="48">
        <f t="shared" si="0"/>
        <v>54</v>
      </c>
      <c r="E64" s="49">
        <f>'Entry Worksheet'!D67</f>
        <v>0</v>
      </c>
      <c r="F64" s="56"/>
      <c r="G64" s="51">
        <f>IF(NOT(ISERROR(DATEVALUE(TEXT(H64,"mm/dd/yyyy")))),IF(WORKDAY(H64-1,1,ReferenceData!$B$16:$D$29)=H64,IF(J64="Blank",ReferenceData!$J$15,),ReferenceData!$J$12 &amp; IF(J64="Blank",ReferenceData!$J$15,)),)</f>
        <v>0</v>
      </c>
      <c r="H64" s="52" t="str">
        <f>IF(AND(ISBLANK('Entry Worksheet'!$F$67),ISBLANK('Entry Worksheet'!$G$67)),ReferenceData!$J$11,IF(ISERROR(DATEVALUE(TEXT('Entry Worksheet'!$F$67,"mm/dd/yyyy"))),IF(ISNUMBER('Entry Worksheet'!$G$67),IF(ISNUMBER(FIND("#",VLOOKUP('Entry Worksheet'!$I$67,ReferenceData!$A$5:$D$9,4))),VLOOKUP('Entry Worksheet'!$I$67,ReferenceData!$A$5:$D$9,4),'Entry Worksheet'!$G$67*VLOOKUP('Entry Worksheet'!$I$67,ReferenceData!$A$5:$D$9,2)+VLOOKUP('Entry Worksheet'!$I$67,ReferenceData!$A$5:$D$9,4)),ReferenceData!$J$9 &amp; $C$64 &amp; ReferenceData!$K$9 &amp; ReferenceData!$L$9),'Entry Worksheet'!$F$67))</f>
        <v>Not Entered</v>
      </c>
      <c r="I64" s="57"/>
      <c r="J64" s="54" t="str">
        <f>IF(ISBLANK(Timeline!J66),"Blank",Timeline!J66)</f>
        <v>Blank</v>
      </c>
      <c r="K64" s="10"/>
    </row>
    <row r="65" spans="2:11" ht="15.75">
      <c r="B65" s="9"/>
      <c r="C65" s="47" t="str">
        <f>'Entry Worksheet'!C68</f>
        <v>Q-4</v>
      </c>
      <c r="D65" s="48">
        <f t="shared" si="0"/>
        <v>55</v>
      </c>
      <c r="E65" s="49">
        <f>'Entry Worksheet'!D68</f>
        <v>0</v>
      </c>
      <c r="F65" s="56"/>
      <c r="G65" s="51">
        <f>IF(NOT(ISERROR(DATEVALUE(TEXT(H65,"mm/dd/yyyy")))),IF(WORKDAY(H65-1,1,ReferenceData!$B$16:$D$29)=H65,IF(J65="Blank",ReferenceData!$J$15,),ReferenceData!$J$12 &amp; IF(J65="Blank",ReferenceData!$J$15,)),)</f>
        <v>0</v>
      </c>
      <c r="H65" s="52" t="str">
        <f>IF(AND(ISBLANK('Entry Worksheet'!$F$68),ISBLANK('Entry Worksheet'!$G$68)),ReferenceData!$J$11,IF(ISERROR(DATEVALUE(TEXT('Entry Worksheet'!$F$68,"mm/dd/yyyy"))),IF(ISNUMBER('Entry Worksheet'!$G$65),IF(ISNUMBER(FIND("#",VLOOKUP('Entry Worksheet'!$I$68,ReferenceData!$A$5:$D$9,4))),VLOOKUP('Entry Worksheet'!$I$68,ReferenceData!$A$5:$D$9,4),'Entry Worksheet'!$G$68*VLOOKUP('Entry Worksheet'!$I$68,ReferenceData!$A$5:$D$9,2)+VLOOKUP('Entry Worksheet'!$I$68,ReferenceData!$A$5:$D$9,4)),ReferenceData!$J$9 &amp; $C$65 &amp; ReferenceData!$K$9 &amp; ReferenceData!$L$9),'Entry Worksheet'!$F$68))</f>
        <v>Not Entered</v>
      </c>
      <c r="I65" s="57"/>
      <c r="J65" s="54" t="str">
        <f>IF(ISBLANK(Timeline!J67),"Blank",Timeline!J67)</f>
        <v>Blank</v>
      </c>
      <c r="K65" s="10"/>
    </row>
    <row r="66" spans="2:11" ht="15.75">
      <c r="B66" s="9"/>
      <c r="C66" s="47" t="str">
        <f>'Entry Worksheet'!C69</f>
        <v>Q-5</v>
      </c>
      <c r="D66" s="48">
        <f t="shared" si="0"/>
        <v>56</v>
      </c>
      <c r="E66" s="49">
        <f>'Entry Worksheet'!D69</f>
        <v>0</v>
      </c>
      <c r="F66" s="56"/>
      <c r="G66" s="51">
        <f>IF(NOT(ISERROR(DATEVALUE(TEXT(H66,"mm/dd/yyyy")))),IF(WORKDAY(H66-1,1,ReferenceData!$B$16:$D$29)=H66,IF(J66="Blank",ReferenceData!$J$15,),ReferenceData!$J$12 &amp; IF(J66="Blank",ReferenceData!$J$15,)),)</f>
        <v>0</v>
      </c>
      <c r="H66" s="52" t="str">
        <f>IF(AND(ISBLANK('Entry Worksheet'!$F$69),ISBLANK('Entry Worksheet'!$G$69)),ReferenceData!$J$11,IF(ISERROR(DATEVALUE(TEXT('Entry Worksheet'!$F$69,"mm/dd/yyyy"))),IF(ISNUMBER('Entry Worksheet'!$G$69),IF(ISNUMBER(FIND("#",VLOOKUP('Entry Worksheet'!$I$69,ReferenceData!$A$5:$D$9,4))),VLOOKUP('Entry Worksheet'!$I$69,ReferenceData!$A$5:$D$9,4),'Entry Worksheet'!$G$69*VLOOKUP('Entry Worksheet'!$I$69,ReferenceData!$A$5:$D$9,2)+VLOOKUP('Entry Worksheet'!$I$69,ReferenceData!$A$5:$D$9,4)),ReferenceData!$J$9 &amp; $C$66 &amp; ReferenceData!$K$9 &amp; ReferenceData!$L$9),'Entry Worksheet'!$F$69))</f>
        <v>Not Entered</v>
      </c>
      <c r="I66" s="53"/>
      <c r="J66" s="54" t="str">
        <f>IF(ISBLANK(Timeline!J68),"Blank",Timeline!J68)</f>
        <v>Blank</v>
      </c>
      <c r="K66" s="10"/>
    </row>
    <row r="67" spans="2:11" ht="7.5" customHeight="1">
      <c r="B67" s="9"/>
      <c r="C67" s="47">
        <f>'Entry Worksheet'!C70</f>
        <v>0</v>
      </c>
      <c r="D67" s="48"/>
      <c r="E67" s="55"/>
      <c r="F67" s="56"/>
      <c r="G67" s="51"/>
      <c r="H67" s="52"/>
      <c r="I67" s="53"/>
      <c r="J67" s="54"/>
      <c r="K67" s="10"/>
    </row>
    <row r="68" spans="2:11" ht="15.75">
      <c r="B68" s="9"/>
      <c r="C68" s="47"/>
      <c r="D68" s="48"/>
      <c r="E68" s="55"/>
      <c r="F68" s="56"/>
      <c r="G68" s="51"/>
      <c r="H68" s="52"/>
      <c r="I68" s="53"/>
      <c r="J68" s="54"/>
      <c r="K68" s="10"/>
    </row>
    <row r="69" spans="2:11" ht="15.75">
      <c r="B69" s="9"/>
      <c r="C69" s="47"/>
      <c r="D69" s="48"/>
      <c r="E69" s="55"/>
      <c r="F69" s="56"/>
      <c r="G69" s="51"/>
      <c r="H69" s="52"/>
      <c r="I69" s="53"/>
      <c r="J69" s="54"/>
      <c r="K69" s="10"/>
    </row>
    <row r="70" spans="2:11" ht="15" customHeight="1" thickBot="1">
      <c r="B70" s="9"/>
      <c r="C70" s="47"/>
      <c r="D70" s="48"/>
      <c r="E70" s="55"/>
      <c r="F70" s="56"/>
      <c r="G70" s="51"/>
      <c r="H70" s="52"/>
      <c r="I70" s="61"/>
      <c r="J70" s="54"/>
      <c r="K70" s="10"/>
    </row>
    <row r="71" spans="2:11" ht="7.5" customHeight="1">
      <c r="B71" s="9"/>
      <c r="C71" s="62"/>
      <c r="D71" s="48"/>
      <c r="E71" s="64"/>
      <c r="F71" s="64"/>
      <c r="G71" s="64"/>
      <c r="H71" s="64"/>
      <c r="I71" s="64"/>
      <c r="J71" s="65"/>
      <c r="K71" s="10"/>
    </row>
    <row r="72" spans="2:11" ht="16.5" thickBot="1">
      <c r="B72" s="11"/>
      <c r="C72" s="62"/>
      <c r="D72" s="48">
        <f t="shared" ref="D72" si="1">D71+1</f>
        <v>1</v>
      </c>
      <c r="E72" s="66" t="str">
        <f>ReferenceData!J12 &amp; " " &amp; ReferenceData!I12</f>
        <v>* Date is a Weekend or State Holiday</v>
      </c>
      <c r="F72" s="64"/>
      <c r="G72" s="64" t="str">
        <f>ReferenceData!J15 &amp; " " &amp; ReferenceData!I15</f>
        <v>o Date is an estimate based on last day possible</v>
      </c>
      <c r="H72" s="66"/>
      <c r="I72" s="63"/>
      <c r="J72" s="65"/>
      <c r="K72" s="10"/>
    </row>
    <row r="73" spans="2:11" ht="16.5" thickBot="1">
      <c r="C73" s="67"/>
      <c r="D73" s="68"/>
      <c r="E73" s="69" t="str">
        <f>ReferenceData!J13 &amp; " " &amp; ReferenceData!I13</f>
        <v>+ Closing Date will be moved due to BOC closure</v>
      </c>
      <c r="F73" s="70"/>
      <c r="G73" s="68"/>
      <c r="H73" s="68"/>
      <c r="I73" s="68"/>
      <c r="J73" s="71"/>
      <c r="K73" s="10"/>
    </row>
    <row r="74" spans="2:11" ht="15.75" thickBot="1">
      <c r="C74" s="12"/>
      <c r="D74" s="12"/>
      <c r="E74" s="12"/>
      <c r="F74" s="12"/>
      <c r="G74" s="12"/>
      <c r="H74" s="12"/>
      <c r="I74" s="12"/>
      <c r="J74" s="12"/>
      <c r="K74" s="13"/>
    </row>
  </sheetData>
  <sheetProtection selectLockedCells="1" selectUnlockedCells="1"/>
  <mergeCells count="6">
    <mergeCell ref="E3:E6"/>
    <mergeCell ref="H8:J8"/>
    <mergeCell ref="G5:I5"/>
    <mergeCell ref="G6:I6"/>
    <mergeCell ref="G4:I4"/>
    <mergeCell ref="G3:I3"/>
  </mergeCells>
  <printOptions horizontalCentered="1"/>
  <pageMargins left="0.25" right="0.25" top="0.75" bottom="0.75" header="0.3" footer="0.3"/>
  <pageSetup scale="6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ReferenceData!$P$4:$P$5</xm:f>
          </x14:formula1>
          <xm:sqref>J6</xm:sqref>
        </x14:dataValidation>
        <x14:dataValidation type="list" allowBlank="1" showInputMessage="1" showErrorMessage="1" xr:uid="{00000000-0002-0000-0200-000001000000}">
          <x14:formula1>
            <xm:f>ReferenceData!$A$58:$A$59</xm:f>
          </x14:formula1>
          <xm:sqref>E11 E62:E66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77"/>
  <sheetViews>
    <sheetView topLeftCell="A5" workbookViewId="0">
      <selection activeCell="B16" sqref="B16"/>
    </sheetView>
  </sheetViews>
  <sheetFormatPr defaultRowHeight="15"/>
  <cols>
    <col min="1" max="1" width="32.140625" bestFit="1" customWidth="1"/>
    <col min="2" max="2" width="13" customWidth="1"/>
    <col min="3" max="3" width="26.140625" customWidth="1"/>
    <col min="4" max="4" width="10.7109375" bestFit="1" customWidth="1"/>
    <col min="5" max="5" width="9.7109375" bestFit="1" customWidth="1"/>
    <col min="7" max="7" width="12.140625" customWidth="1"/>
    <col min="8" max="8" width="9.7109375" bestFit="1" customWidth="1"/>
    <col min="9" max="9" width="30.85546875" bestFit="1" customWidth="1"/>
    <col min="10" max="10" width="11.7109375" customWidth="1"/>
    <col min="11" max="11" width="19.140625" bestFit="1" customWidth="1"/>
  </cols>
  <sheetData>
    <row r="1" spans="1:16">
      <c r="A1" t="s">
        <v>76</v>
      </c>
    </row>
    <row r="3" spans="1:16">
      <c r="A3" s="23" t="s">
        <v>141</v>
      </c>
      <c r="B3" s="25" t="s">
        <v>118</v>
      </c>
      <c r="I3" s="23" t="s">
        <v>77</v>
      </c>
      <c r="P3" s="23" t="s">
        <v>85</v>
      </c>
    </row>
    <row r="4" spans="1:16">
      <c r="B4" s="25" t="s">
        <v>119</v>
      </c>
      <c r="I4" t="s">
        <v>78</v>
      </c>
      <c r="J4" t="s">
        <v>79</v>
      </c>
      <c r="P4" t="s">
        <v>83</v>
      </c>
    </row>
    <row r="5" spans="1:16">
      <c r="A5" t="s">
        <v>5</v>
      </c>
      <c r="B5">
        <v>1</v>
      </c>
      <c r="C5" s="24" t="str">
        <f>$D$5</f>
        <v>#Enter Acceptance Date on Entry Worksheet</v>
      </c>
      <c r="D5" s="24" t="str">
        <f>StaticTimeline!$J$4</f>
        <v>#Enter Acceptance Date on Entry Worksheet</v>
      </c>
      <c r="I5" t="s">
        <v>80</v>
      </c>
      <c r="J5" t="str">
        <f>"#Enter Contract Reference Date on " &amp; $J$4</f>
        <v>#Enter Contract Reference Date on Entry Worksheet</v>
      </c>
      <c r="P5" t="s">
        <v>84</v>
      </c>
    </row>
    <row r="6" spans="1:16">
      <c r="A6" t="s">
        <v>36</v>
      </c>
      <c r="B6">
        <v>1</v>
      </c>
      <c r="C6" s="24" t="str">
        <f>StaticTimeline!$H$19</f>
        <v>#Complete F-2 on Entry Worksheet or remove invalid entry</v>
      </c>
      <c r="D6" s="24" t="str">
        <f>IF(ISERROR(DATEVALUE(TEXT(E6,"mm/dd/yyyy"))),E6,WORKDAY(E6-1,1,ReferenceData!$B$16:$D$29))</f>
        <v>#Complete F-2 on Entry Worksheet or remove invalid entry</v>
      </c>
      <c r="E6" s="24" t="str">
        <f>IF(StaticTimeline!$J$6="Yes",StaticTimeline!$H$20,StaticTimeline!$H$19)</f>
        <v>#Complete F-2 on Entry Worksheet or remove invalid entry</v>
      </c>
      <c r="I6" t="s">
        <v>81</v>
      </c>
      <c r="J6" t="str">
        <f>"#Enter Acceptance Date on " &amp; $J$4</f>
        <v>#Enter Acceptance Date on Entry Worksheet</v>
      </c>
    </row>
    <row r="7" spans="1:16">
      <c r="A7" t="s">
        <v>122</v>
      </c>
      <c r="B7">
        <v>1</v>
      </c>
      <c r="C7" s="24" t="str">
        <f>$C$6</f>
        <v>#Complete F-2 on Entry Worksheet or remove invalid entry</v>
      </c>
      <c r="D7" s="24" t="str">
        <f>$E$6</f>
        <v>#Complete F-2 on Entry Worksheet or remove invalid entry</v>
      </c>
    </row>
    <row r="8" spans="1:16">
      <c r="A8" t="s">
        <v>13</v>
      </c>
      <c r="B8">
        <v>-1</v>
      </c>
      <c r="C8" s="24" t="str">
        <f>$C$6</f>
        <v>#Complete F-2 on Entry Worksheet or remove invalid entry</v>
      </c>
      <c r="D8" s="24" t="str">
        <f>$D$6</f>
        <v>#Complete F-2 on Entry Worksheet or remove invalid entry</v>
      </c>
      <c r="I8" t="s">
        <v>86</v>
      </c>
      <c r="J8" t="str">
        <f>"#Enter Property Address on " &amp; $J$4</f>
        <v>#Enter Property Address on Entry Worksheet</v>
      </c>
    </row>
    <row r="9" spans="1:16">
      <c r="A9" t="s">
        <v>120</v>
      </c>
      <c r="B9">
        <v>-1</v>
      </c>
      <c r="C9" s="24" t="str">
        <f>$C$6</f>
        <v>#Complete F-2 on Entry Worksheet or remove invalid entry</v>
      </c>
      <c r="D9" s="24" t="str">
        <f>$D$7</f>
        <v>#Complete F-2 on Entry Worksheet or remove invalid entry</v>
      </c>
      <c r="I9" t="s">
        <v>96</v>
      </c>
      <c r="J9" t="s">
        <v>112</v>
      </c>
      <c r="K9" t="s">
        <v>97</v>
      </c>
      <c r="L9" t="s">
        <v>98</v>
      </c>
    </row>
    <row r="10" spans="1:16">
      <c r="A10" t="s">
        <v>216</v>
      </c>
      <c r="B10">
        <v>0</v>
      </c>
      <c r="C10" s="24" t="str">
        <f>StaticTimeline!$H$19</f>
        <v>#Complete F-2 on Entry Worksheet or remove invalid entry</v>
      </c>
      <c r="D10" s="24" t="str">
        <f>IF(ISERROR(DATEVALUE(TEXT(E10,"mm/dd/yyyy"))),E10,WORKDAY(E10-1,1,ReferenceData!$B$16:$D$29))</f>
        <v>#Complete F-2 on Entry Worksheet or remove invalid entry</v>
      </c>
      <c r="E10" s="24" t="str">
        <f>IF(StaticTimeline!$J$6="Yes",StaticTimeline!$H$20,StaticTimeline!$H$19)</f>
        <v>#Complete F-2 on Entry Worksheet or remove invalid entry</v>
      </c>
      <c r="I10" t="s">
        <v>117</v>
      </c>
      <c r="L10" t="s">
        <v>130</v>
      </c>
    </row>
    <row r="11" spans="1:16">
      <c r="A11" t="s">
        <v>219</v>
      </c>
      <c r="B11">
        <v>1</v>
      </c>
      <c r="C11" s="24" t="str">
        <f>StaticTimeline!$H$19</f>
        <v>#Complete F-2 on Entry Worksheet or remove invalid entry</v>
      </c>
      <c r="D11" s="24" t="str">
        <f>IF(ISERROR(DATEVALUE(TEXT(E11,"mm/dd/yyyy"))),E11,WORKDAY(E11-1,1,ReferenceData!$B$16:$D$29))</f>
        <v>#Complete F-2 on Entry Worksheet or remove invalid entry</v>
      </c>
      <c r="E11" s="24" t="str">
        <f>IF(StaticTimeline!$J$6="Yes",StaticTimeline!$H$20,StaticTimeline!$H$19)</f>
        <v>#Complete F-2 on Entry Worksheet or remove invalid entry</v>
      </c>
      <c r="I11" t="s">
        <v>105</v>
      </c>
      <c r="J11" t="s">
        <v>126</v>
      </c>
    </row>
    <row r="12" spans="1:16">
      <c r="A12" t="s">
        <v>120</v>
      </c>
      <c r="B12">
        <v>-2</v>
      </c>
      <c r="C12" s="24" t="str">
        <f>StaticTimeline!$H$19</f>
        <v>#Complete F-2 on Entry Worksheet or remove invalid entry</v>
      </c>
      <c r="D12" s="24" t="str">
        <f>$G$21</f>
        <v>#Complete F-2 on Entry Worksheet or remove invalid entry</v>
      </c>
      <c r="E12" s="24"/>
      <c r="I12" t="s">
        <v>146</v>
      </c>
      <c r="J12" t="s">
        <v>101</v>
      </c>
    </row>
    <row r="13" spans="1:16">
      <c r="A13" t="s">
        <v>247</v>
      </c>
      <c r="B13">
        <v>1</v>
      </c>
      <c r="C13" s="24" t="str">
        <f>$D$5</f>
        <v>#Enter Acceptance Date on Entry Worksheet</v>
      </c>
      <c r="D13" s="24" t="str">
        <f>StaticTimeline!$J$4</f>
        <v>#Enter Acceptance Date on Entry Worksheet</v>
      </c>
      <c r="I13" t="s">
        <v>124</v>
      </c>
      <c r="J13" t="s">
        <v>113</v>
      </c>
      <c r="M13" s="25" t="s">
        <v>110</v>
      </c>
    </row>
    <row r="14" spans="1:16">
      <c r="C14" t="s">
        <v>150</v>
      </c>
      <c r="D14" t="s">
        <v>151</v>
      </c>
      <c r="I14" t="s">
        <v>107</v>
      </c>
      <c r="J14" t="s">
        <v>106</v>
      </c>
      <c r="K14" t="str">
        <f>StaticTimeline!J10</f>
        <v>Completed Date</v>
      </c>
      <c r="L14" t="s">
        <v>108</v>
      </c>
      <c r="M14" t="s">
        <v>111</v>
      </c>
      <c r="N14" t="s">
        <v>109</v>
      </c>
    </row>
    <row r="15" spans="1:16">
      <c r="A15" s="23" t="s">
        <v>244</v>
      </c>
      <c r="I15" t="s">
        <v>128</v>
      </c>
      <c r="J15" t="s">
        <v>127</v>
      </c>
    </row>
    <row r="16" spans="1:16">
      <c r="A16" t="s">
        <v>88</v>
      </c>
      <c r="B16" s="24">
        <v>43466</v>
      </c>
      <c r="C16" s="24">
        <v>43831</v>
      </c>
      <c r="D16" s="24">
        <v>44197</v>
      </c>
      <c r="I16" t="s">
        <v>147</v>
      </c>
      <c r="J16" t="s">
        <v>149</v>
      </c>
    </row>
    <row r="17" spans="1:10">
      <c r="A17" t="s">
        <v>133</v>
      </c>
      <c r="B17" s="24">
        <v>43486</v>
      </c>
      <c r="C17" s="24">
        <v>43850</v>
      </c>
      <c r="D17" s="24">
        <v>44214</v>
      </c>
      <c r="I17" t="s">
        <v>148</v>
      </c>
      <c r="J17" t="s">
        <v>246</v>
      </c>
    </row>
    <row r="18" spans="1:10">
      <c r="A18" t="s">
        <v>89</v>
      </c>
      <c r="B18" s="24">
        <v>43514</v>
      </c>
      <c r="C18" s="24">
        <v>43878</v>
      </c>
      <c r="D18" s="24">
        <v>44242</v>
      </c>
    </row>
    <row r="19" spans="1:10">
      <c r="A19" t="s">
        <v>134</v>
      </c>
      <c r="B19" s="24">
        <v>43550</v>
      </c>
      <c r="C19" s="24">
        <v>43916</v>
      </c>
      <c r="D19" s="24">
        <v>44281</v>
      </c>
    </row>
    <row r="20" spans="1:10">
      <c r="A20" t="s">
        <v>135</v>
      </c>
      <c r="B20" s="24">
        <v>43574</v>
      </c>
      <c r="C20" s="24">
        <v>43931</v>
      </c>
      <c r="D20" s="24">
        <v>44288</v>
      </c>
    </row>
    <row r="21" spans="1:10">
      <c r="A21" t="s">
        <v>90</v>
      </c>
      <c r="B21" s="24">
        <v>43612</v>
      </c>
      <c r="C21" s="24">
        <v>43976</v>
      </c>
      <c r="D21" s="24">
        <v>44347</v>
      </c>
      <c r="G21" s="24" t="str">
        <f>IF(ISERROR(DATEVALUE(TEXT(H21-2,"mm/dd/yyyy"))),H21,WORKDAY(H21-2,1,ReferenceData!$B$16:$D$29))</f>
        <v>#Complete F-2 on Entry Worksheet or remove invalid entry</v>
      </c>
      <c r="H21" s="24" t="str">
        <f>IF(StaticTimeline!$J$6="Yes",StaticTimeline!$H$20,StaticTimeline!$H$19)</f>
        <v>#Complete F-2 on Entry Worksheet or remove invalid entry</v>
      </c>
    </row>
    <row r="22" spans="1:10">
      <c r="A22" t="s">
        <v>136</v>
      </c>
      <c r="B22" s="24">
        <v>43627</v>
      </c>
      <c r="C22" s="24">
        <v>43993</v>
      </c>
      <c r="D22" s="24">
        <v>44358</v>
      </c>
    </row>
    <row r="23" spans="1:10">
      <c r="A23" t="s">
        <v>91</v>
      </c>
      <c r="B23" s="24">
        <v>43650</v>
      </c>
      <c r="C23" s="24">
        <v>44015</v>
      </c>
      <c r="D23" s="24">
        <v>44382</v>
      </c>
    </row>
    <row r="24" spans="1:10">
      <c r="A24" t="s">
        <v>137</v>
      </c>
      <c r="B24" s="24">
        <v>43693</v>
      </c>
      <c r="C24" s="24">
        <v>44064</v>
      </c>
      <c r="D24" s="24">
        <v>44428</v>
      </c>
    </row>
    <row r="25" spans="1:10">
      <c r="A25" t="s">
        <v>92</v>
      </c>
      <c r="B25" s="24">
        <v>43710</v>
      </c>
      <c r="C25" s="24">
        <v>44081</v>
      </c>
      <c r="D25" s="24">
        <v>44445</v>
      </c>
    </row>
    <row r="26" spans="1:10">
      <c r="A26" t="s">
        <v>242</v>
      </c>
      <c r="B26" s="24">
        <v>43752</v>
      </c>
      <c r="C26" s="24">
        <v>44116</v>
      </c>
      <c r="D26" s="24">
        <v>44480</v>
      </c>
    </row>
    <row r="27" spans="1:10">
      <c r="A27" t="s">
        <v>93</v>
      </c>
      <c r="B27" s="24">
        <v>43780</v>
      </c>
      <c r="C27" s="24">
        <v>44146</v>
      </c>
      <c r="D27" s="24">
        <v>44511</v>
      </c>
    </row>
    <row r="28" spans="1:10">
      <c r="A28" t="s">
        <v>94</v>
      </c>
      <c r="B28" s="24">
        <v>43797</v>
      </c>
      <c r="C28" s="24">
        <v>44161</v>
      </c>
      <c r="D28" s="24">
        <v>44525</v>
      </c>
    </row>
    <row r="29" spans="1:10">
      <c r="A29" t="s">
        <v>95</v>
      </c>
      <c r="B29" s="24">
        <v>43824</v>
      </c>
      <c r="C29" s="24">
        <v>44190</v>
      </c>
      <c r="D29" s="24">
        <v>44555</v>
      </c>
    </row>
    <row r="30" spans="1:10">
      <c r="A30" s="23" t="s">
        <v>243</v>
      </c>
    </row>
    <row r="31" spans="1:10">
      <c r="A31" t="s">
        <v>88</v>
      </c>
      <c r="B31" s="24">
        <v>43466</v>
      </c>
      <c r="C31" s="24">
        <v>43831</v>
      </c>
      <c r="D31" s="24">
        <v>44197</v>
      </c>
    </row>
    <row r="32" spans="1:10">
      <c r="A32" t="s">
        <v>133</v>
      </c>
      <c r="B32" s="24">
        <v>43486</v>
      </c>
      <c r="C32" s="24">
        <v>43850</v>
      </c>
      <c r="D32" s="24">
        <v>44214</v>
      </c>
    </row>
    <row r="33" spans="1:4">
      <c r="A33" t="s">
        <v>89</v>
      </c>
      <c r="B33" s="24">
        <v>43514</v>
      </c>
      <c r="C33" s="24">
        <v>43878</v>
      </c>
      <c r="D33" s="24">
        <v>44242</v>
      </c>
    </row>
    <row r="34" spans="1:4">
      <c r="A34" t="s">
        <v>90</v>
      </c>
      <c r="B34" s="24">
        <v>43612</v>
      </c>
      <c r="C34" s="24">
        <v>43976</v>
      </c>
      <c r="D34" s="24">
        <v>44347</v>
      </c>
    </row>
    <row r="35" spans="1:4">
      <c r="A35" t="s">
        <v>91</v>
      </c>
      <c r="B35" s="24">
        <v>43650</v>
      </c>
      <c r="C35" s="24">
        <v>44015</v>
      </c>
      <c r="D35" s="24">
        <v>44382</v>
      </c>
    </row>
    <row r="36" spans="1:4">
      <c r="A36" t="s">
        <v>92</v>
      </c>
      <c r="B36" s="24">
        <v>43710</v>
      </c>
      <c r="C36" s="24">
        <v>44081</v>
      </c>
      <c r="D36" s="24">
        <v>44445</v>
      </c>
    </row>
    <row r="37" spans="1:4">
      <c r="A37" t="s">
        <v>93</v>
      </c>
      <c r="B37" s="24">
        <v>43780</v>
      </c>
      <c r="C37" s="24">
        <v>44146</v>
      </c>
      <c r="D37" s="24">
        <v>44511</v>
      </c>
    </row>
    <row r="38" spans="1:4">
      <c r="A38" t="s">
        <v>94</v>
      </c>
      <c r="B38" s="24">
        <v>43797</v>
      </c>
      <c r="C38" s="24">
        <v>44161</v>
      </c>
      <c r="D38" s="24">
        <v>44525</v>
      </c>
    </row>
    <row r="39" spans="1:4">
      <c r="A39" t="s">
        <v>95</v>
      </c>
      <c r="B39" s="24">
        <v>43824</v>
      </c>
      <c r="C39" s="24">
        <v>44190</v>
      </c>
      <c r="D39" s="24">
        <v>44555</v>
      </c>
    </row>
    <row r="41" spans="1:4">
      <c r="A41" s="23"/>
    </row>
    <row r="42" spans="1:4">
      <c r="A42" t="s">
        <v>114</v>
      </c>
    </row>
    <row r="43" spans="1:4">
      <c r="A43" t="s">
        <v>115</v>
      </c>
    </row>
    <row r="44" spans="1:4">
      <c r="A44" t="s">
        <v>132</v>
      </c>
    </row>
    <row r="45" spans="1:4">
      <c r="A45" t="s">
        <v>116</v>
      </c>
    </row>
    <row r="46" spans="1:4">
      <c r="A46" t="s">
        <v>121</v>
      </c>
    </row>
    <row r="47" spans="1:4">
      <c r="A47" t="s">
        <v>131</v>
      </c>
    </row>
    <row r="49" spans="1:2">
      <c r="A49" s="73" t="s">
        <v>142</v>
      </c>
    </row>
    <row r="50" spans="1:2">
      <c r="A50" t="str">
        <f>A5</f>
        <v>After Acceptance</v>
      </c>
      <c r="B50" t="str">
        <f>A50</f>
        <v>After Acceptance</v>
      </c>
    </row>
    <row r="51" spans="1:2">
      <c r="A51" t="str">
        <f>A6</f>
        <v>After Closing</v>
      </c>
      <c r="B51" t="str">
        <f>A52</f>
        <v>Prior to Closing</v>
      </c>
    </row>
    <row r="52" spans="1:2">
      <c r="A52" t="str">
        <f>A8</f>
        <v>Prior to Closing</v>
      </c>
      <c r="B52" t="str">
        <f>A13</f>
        <v>After Acceptance of J-1</v>
      </c>
    </row>
    <row r="53" spans="1:2">
      <c r="A53" t="s">
        <v>120</v>
      </c>
    </row>
    <row r="56" spans="1:2">
      <c r="B56" t="s">
        <v>250</v>
      </c>
    </row>
    <row r="58" spans="1:2">
      <c r="A58" t="s">
        <v>153</v>
      </c>
    </row>
    <row r="59" spans="1:2">
      <c r="A59" t="s">
        <v>154</v>
      </c>
    </row>
    <row r="63" spans="1:2">
      <c r="A63" t="s">
        <v>45</v>
      </c>
    </row>
    <row r="64" spans="1:2">
      <c r="A64" t="s">
        <v>241</v>
      </c>
    </row>
    <row r="67" spans="1:4">
      <c r="A67" s="23"/>
    </row>
    <row r="68" spans="1:4">
      <c r="B68" s="24"/>
      <c r="C68" s="24"/>
      <c r="D68" s="24"/>
    </row>
    <row r="69" spans="1:4">
      <c r="B69" s="24"/>
      <c r="C69" s="24"/>
      <c r="D69" s="24"/>
    </row>
    <row r="70" spans="1:4">
      <c r="B70" s="24"/>
      <c r="C70" s="24"/>
      <c r="D70" s="24"/>
    </row>
    <row r="71" spans="1:4">
      <c r="B71" s="24"/>
      <c r="C71" s="24"/>
      <c r="D71" s="24"/>
    </row>
    <row r="72" spans="1:4">
      <c r="B72" s="24"/>
      <c r="C72" s="24"/>
      <c r="D72" s="24"/>
    </row>
    <row r="73" spans="1:4">
      <c r="B73" s="24"/>
      <c r="C73" s="24"/>
      <c r="D73" s="24"/>
    </row>
    <row r="74" spans="1:4">
      <c r="B74" s="24"/>
      <c r="C74" s="24"/>
      <c r="D74" s="24"/>
    </row>
    <row r="75" spans="1:4">
      <c r="B75" s="24"/>
      <c r="C75" s="24"/>
      <c r="D75" s="24"/>
    </row>
    <row r="76" spans="1:4">
      <c r="B76" s="24"/>
      <c r="C76" s="24"/>
      <c r="D76" s="24"/>
    </row>
    <row r="77" spans="1:4">
      <c r="B77" s="24"/>
      <c r="C77" s="24"/>
      <c r="D77" s="24"/>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5A819AC8CF364F8A6F3DD4B1951E82" ma:contentTypeVersion="9" ma:contentTypeDescription="Create a new document." ma:contentTypeScope="" ma:versionID="dfe3fb03970a9b8cf8867de9602ed07a">
  <xsd:schema xmlns:xsd="http://www.w3.org/2001/XMLSchema" xmlns:xs="http://www.w3.org/2001/XMLSchema" xmlns:p="http://schemas.microsoft.com/office/2006/metadata/properties" xmlns:ns3="278de5cb-2659-4c09-a2dd-78455bcd0d76" targetNamespace="http://schemas.microsoft.com/office/2006/metadata/properties" ma:root="true" ma:fieldsID="1e241e1278c1a50c826118f1fed3e8ea" ns3:_="">
    <xsd:import namespace="278de5cb-2659-4c09-a2dd-78455bcd0d7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8de5cb-2659-4c09-a2dd-78455bcd0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86ACC29-1C58-451F-B0BF-F538F3C72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8de5cb-2659-4c09-a2dd-78455bcd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45EE7F-E106-473A-A009-826DF6AF2B05}">
  <ds:schemaRefs>
    <ds:schemaRef ds:uri="http://schemas.microsoft.com/sharepoint/v3/contenttype/forms"/>
  </ds:schemaRefs>
</ds:datastoreItem>
</file>

<file path=customXml/itemProps3.xml><?xml version="1.0" encoding="utf-8"?>
<ds:datastoreItem xmlns:ds="http://schemas.openxmlformats.org/officeDocument/2006/customXml" ds:itemID="{C719C840-E34C-4EE5-9242-9D71954B15ED}">
  <ds:schemaRefs>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278de5cb-2659-4c09-a2dd-78455bcd0d76"/>
    <ds:schemaRef ds:uri="http://purl.org/dc/dcmitype/"/>
  </ds:schemaRefs>
</ds:datastoreItem>
</file>

<file path=customXml/itemProps4.xml><?xml version="1.0" encoding="utf-8"?>
<ds:datastoreItem xmlns:ds="http://schemas.openxmlformats.org/officeDocument/2006/customXml" ds:itemID="{E6EB9B13-4E5A-4401-901B-511277FEC15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Entry Worksheet</vt:lpstr>
      <vt:lpstr>Timeline</vt:lpstr>
      <vt:lpstr>StaticTimeline</vt:lpstr>
      <vt:lpstr>ReferenceData</vt:lpstr>
      <vt:lpstr>'Entry Worksheet'!Print_Area</vt:lpstr>
      <vt:lpstr>StaticTimeline!Print_Area</vt:lpstr>
      <vt:lpstr>Timeline!Print_Area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Nishida, Jena</dc:creator>
  <cp:lastModifiedBy>Quiazon, Alvin</cp:lastModifiedBy>
  <cp:lastPrinted>2019-08-03T02:40:33Z</cp:lastPrinted>
  <dcterms:created xsi:type="dcterms:W3CDTF">2014-12-31T06:06:47Z</dcterms:created>
  <dcterms:modified xsi:type="dcterms:W3CDTF">2024-03-19T00:47:30Z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0x010100A35A819AC8CF364F8A6F3DD4B1951E82</vt:lpwstr>
  </property>
</Properties>
</file>